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w to Use This Sheet" sheetId="1" r:id="rId4"/>
    <sheet state="visible" name="Job 10000" sheetId="2" r:id="rId5"/>
    <sheet state="visible" name="Job 10001" sheetId="3" r:id="rId6"/>
    <sheet state="visible" name="Job 10002" sheetId="4" r:id="rId7"/>
    <sheet state="visible" name="Job 10003" sheetId="5" r:id="rId8"/>
    <sheet state="visible" name="Job 10005" sheetId="6" r:id="rId9"/>
    <sheet state="visible" name="Job 10004" sheetId="7" r:id="rId10"/>
  </sheets>
  <definedNames/>
  <calcPr/>
</workbook>
</file>

<file path=xl/sharedStrings.xml><?xml version="1.0" encoding="utf-8"?>
<sst xmlns="http://schemas.openxmlformats.org/spreadsheetml/2006/main" count="607" uniqueCount="77">
  <si>
    <t>How to Use This Sheet</t>
  </si>
  <si>
    <r>
      <rPr>
        <b/>
        <i/>
        <sz val="10.0"/>
      </rPr>
      <t xml:space="preserve">Read the full tutorial: </t>
    </r>
    <r>
      <rPr>
        <b/>
        <i/>
        <color rgb="FF1155CC"/>
        <sz val="10.0"/>
        <u/>
      </rPr>
      <t>https://crewcost.com/blog/free-job-costing-template-construction</t>
    </r>
  </si>
  <si>
    <r>
      <rPr>
        <rFont val="Arial"/>
        <b/>
        <color theme="1"/>
      </rPr>
      <t>1. Create a budget or estimate for the job.</t>
    </r>
    <r>
      <rPr>
        <rFont val="Arial"/>
        <color theme="1"/>
      </rPr>
      <t xml:space="preserve">
Decide if you want to either break the job out into specific “products” or by line items for your schedule of values. If it’s a simpler job, you can also keep track of the budget without breaking it out.
</t>
    </r>
    <r>
      <rPr>
        <rFont val="Arial"/>
        <b/>
        <color theme="1"/>
      </rPr>
      <t xml:space="preserve">
2. Define your cost codes.</t>
    </r>
    <r>
      <rPr>
        <rFont val="Arial"/>
        <color theme="1"/>
      </rPr>
      <t xml:space="preserve">
Cost codes are unique numerical identifiers that help you keep track of specific costs within specific categories. This way, you can consistently allocate expenses across multiple jobs.
Take a look at the sheet, “Job 10001” for a simple example of cost codes in action. Under the bigger category of Labor, you can see three cost codes that break out this category: Demo Labor, Install Labor, and Install Labor Overtime. Each one of these has a specific cost code associated with it. These cost codes make it easier to measure estimated vs. actual costs (something you’ll need to track overtime if you want to make more accurate estimates in future jobs). 
</t>
    </r>
    <r>
      <rPr>
        <rFont val="Arial"/>
        <b/>
        <color theme="1"/>
      </rPr>
      <t xml:space="preserve">3. Create a total for all the costs by type from your project budget. </t>
    </r>
    <r>
      <rPr>
        <rFont val="Arial"/>
        <color theme="1"/>
      </rPr>
      <t xml:space="preserve">
Once you have your total project budget, you’re going to break that down into the categories of Labor, Materials, Subcontract, Equipment, and Other. 
Take a look at the third template sheet “Job 10002” for a simple example. Here, the total project budget is broken down by floor, which is broken down further by labor, materials, subcontractors, and equipment. 
</t>
    </r>
    <r>
      <rPr>
        <rFont val="Arial"/>
        <b/>
        <color theme="1"/>
      </rPr>
      <t xml:space="preserve">4. Enter the entire budget amount for each cost type under the “Budget Amount” column. </t>
    </r>
    <r>
      <rPr>
        <rFont val="Arial"/>
        <color theme="1"/>
      </rPr>
      <t xml:space="preserve">
Now let’s start plugging in the numbers. Continuing with the previous example on the “Job 10002” sheet, let’s say you’ve allocated $25,020 for labor and $10,000 for materials for Floor One. You’ll add these amounts under the “Budget Amount” column.
Once you’ve added all of the amounts for each floor, you should see your original budget for that specific job under the “TOTALS” line. 
</t>
    </r>
    <r>
      <rPr>
        <rFont val="Arial"/>
        <b/>
        <color theme="1"/>
      </rPr>
      <t xml:space="preserve">5. Record costs as they’re spent throughout the job. </t>
    </r>
    <r>
      <rPr>
        <rFont val="Arial"/>
        <color theme="1"/>
      </rPr>
      <t xml:space="preserve">
As you start to incur costs on the job, you’ll keep track of them in the “Cost to Date” cells. You’ll want to do this before you have your job cost meetings. Try to make this a monthly habit. 
When costs go up, you’ll see the “Forecast to Complete” number and “% Complete” numbers change. These columns are particularly important to keep an eye on. For instance, if your % Complete column shows 75% of your labor costs for Floor One have been spent, but only 50% of the work on the jobsite has been done, you know you’re potentially in for a budget overrun if you’re not careful. 
</t>
    </r>
    <r>
      <rPr>
        <rFont val="Arial"/>
        <b/>
        <color theme="1"/>
      </rPr>
      <t>6. Track change orders as needed.</t>
    </r>
    <r>
      <rPr>
        <rFont val="Arial"/>
        <color theme="1"/>
      </rPr>
      <t xml:space="preserve">
Need to put a change order in? Record it in the “Change Order” cell and add more change order cells as needed. This will create a “Revised Budget” for the line items affected. This revised budget will be the new number you’re using to complete the job. 
</t>
    </r>
    <r>
      <rPr>
        <rFont val="Arial"/>
        <b/>
        <color theme="1"/>
      </rPr>
      <t>7. Figure out your total revenue and profit.</t>
    </r>
    <r>
      <rPr>
        <rFont val="Arial"/>
        <color theme="1"/>
      </rPr>
      <t xml:space="preserve">
Once the job is done, you’ll record the total cost, along with your profit/markup to arrive at your total revenue. Check out our example on the first sheet, “Job ​​10000”.</t>
    </r>
  </si>
  <si>
    <t>As of October 31, 2022</t>
  </si>
  <si>
    <t>Job Name</t>
  </si>
  <si>
    <t>Marriott HVAC Remodel</t>
  </si>
  <si>
    <t>Job Number</t>
  </si>
  <si>
    <t>Cost Name</t>
  </si>
  <si>
    <t>Cost Code</t>
  </si>
  <si>
    <t>Cost Type</t>
  </si>
  <si>
    <t>Hours/Number</t>
  </si>
  <si>
    <t>Cost</t>
  </si>
  <si>
    <t>Cost Code Total</t>
  </si>
  <si>
    <t>Product</t>
  </si>
  <si>
    <t>Budget Amount</t>
  </si>
  <si>
    <t>Change Order</t>
  </si>
  <si>
    <t>Revised Budget</t>
  </si>
  <si>
    <t>Cost to Date</t>
  </si>
  <si>
    <t>Forecast to Complete</t>
  </si>
  <si>
    <t>% Complete</t>
  </si>
  <si>
    <t>Over/Under</t>
  </si>
  <si>
    <t>Elks Electric</t>
  </si>
  <si>
    <t>201-100</t>
  </si>
  <si>
    <t>Subcontract</t>
  </si>
  <si>
    <t xml:space="preserve">Product - Electrical </t>
  </si>
  <si>
    <t>Install Labor</t>
  </si>
  <si>
    <t>301-100</t>
  </si>
  <si>
    <t>Labor</t>
  </si>
  <si>
    <t>Install Labor - Overtime</t>
  </si>
  <si>
    <t>301-101</t>
  </si>
  <si>
    <t>Subcontractor</t>
  </si>
  <si>
    <t>Duct</t>
  </si>
  <si>
    <t>302-100</t>
  </si>
  <si>
    <t>Material</t>
  </si>
  <si>
    <t>Handler</t>
  </si>
  <si>
    <t>Area 2</t>
  </si>
  <si>
    <t>Demo Labor</t>
  </si>
  <si>
    <t>Area 3</t>
  </si>
  <si>
    <t xml:space="preserve">Labor </t>
  </si>
  <si>
    <t>Area 4</t>
  </si>
  <si>
    <t>Materials</t>
  </si>
  <si>
    <t>Equipment</t>
  </si>
  <si>
    <t>TOTALS</t>
  </si>
  <si>
    <t>10 - 5 ton Units</t>
  </si>
  <si>
    <t>602-100</t>
  </si>
  <si>
    <t>Controls</t>
  </si>
  <si>
    <t>702-100</t>
  </si>
  <si>
    <t>Lift Rental</t>
  </si>
  <si>
    <t>602-200</t>
  </si>
  <si>
    <t>Total Labor Hours</t>
  </si>
  <si>
    <t>Total Cost</t>
  </si>
  <si>
    <t>Profit/Markup</t>
  </si>
  <si>
    <t>Total Revenue</t>
  </si>
  <si>
    <t>Description</t>
  </si>
  <si>
    <t>Add one extra handler in Area 1</t>
  </si>
  <si>
    <t>Area 1</t>
  </si>
  <si>
    <t>Academy HVAC Remodel</t>
  </si>
  <si>
    <t>Other</t>
  </si>
  <si>
    <t>8 - 3.5 ton Units</t>
  </si>
  <si>
    <t>Safety Consultant</t>
  </si>
  <si>
    <t>802-100</t>
  </si>
  <si>
    <t>HEB New Building</t>
  </si>
  <si>
    <t>Floor 1</t>
  </si>
  <si>
    <t>Cost Code Name</t>
  </si>
  <si>
    <t>Floor 2</t>
  </si>
  <si>
    <t>Floor 3</t>
  </si>
  <si>
    <t>Floor 4</t>
  </si>
  <si>
    <t>Roof</t>
  </si>
  <si>
    <t>4 - 30 ton Units</t>
  </si>
  <si>
    <t>Google building HVAC Remodel</t>
  </si>
  <si>
    <t>8 - 30 ton Units</t>
  </si>
  <si>
    <t>Crane</t>
  </si>
  <si>
    <t>Indeed Building Remodel</t>
  </si>
  <si>
    <t>Hilton New Buildout</t>
  </si>
  <si>
    <t>Front Desk</t>
  </si>
  <si>
    <t>Conference Rooms</t>
  </si>
  <si>
    <t>Kitchen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</si>
</sst>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8">
    <font>
      <sz val="10.0"/>
      <color rgb="FF000000"/>
      <name val="Arial"/>
      <scheme val="minor"/>
    </font>
    <font>
      <color theme="1"/>
      <name val="Arial"/>
      <scheme val="minor"/>
    </font>
    <font>
      <color theme="1"/>
      <name val="Arial"/>
    </font>
    <font>
      <b/>
      <sz val="19.0"/>
      <color theme="1"/>
      <name val="Arial"/>
      <scheme val="minor"/>
    </font>
    <font/>
    <font>
      <b/>
      <i/>
      <u/>
      <sz val="10.0"/>
      <color rgb="FF0000FF"/>
    </font>
    <font>
      <b/>
      <color theme="1"/>
      <name val="Arial"/>
      <scheme val="minor"/>
    </font>
    <font>
      <b/>
      <color theme="1"/>
      <name val="Arial"/>
    </font>
  </fonts>
  <fills count="5">
    <fill>
      <patternFill patternType="none"/>
    </fill>
    <fill>
      <patternFill patternType="lightGray"/>
    </fill>
    <fill>
      <patternFill patternType="solid">
        <fgColor rgb="FFCFEEE2"/>
        <bgColor rgb="FFCFEEE2"/>
      </patternFill>
    </fill>
    <fill>
      <patternFill patternType="solid">
        <fgColor rgb="FFA2C4C9"/>
        <bgColor rgb="FFA2C4C9"/>
      </patternFill>
    </fill>
    <fill>
      <patternFill patternType="solid">
        <fgColor rgb="FFF9CB9C"/>
        <bgColor rgb="FFF9CB9C"/>
      </patternFill>
    </fill>
  </fills>
  <borders count="9">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0" fillId="0" fontId="1" numFmtId="0" xfId="0" applyFont="1"/>
    <xf borderId="0" fillId="0" fontId="2" numFmtId="0" xfId="0" applyAlignment="1" applyFont="1">
      <alignment vertical="bottom"/>
    </xf>
    <xf borderId="0" fillId="0" fontId="2" numFmtId="0" xfId="0" applyAlignment="1" applyFont="1">
      <alignment horizontal="right" vertical="bottom"/>
    </xf>
    <xf borderId="0" fillId="0" fontId="2" numFmtId="0" xfId="0" applyAlignment="1" applyFont="1">
      <alignment readingOrder="0" vertical="bottom"/>
    </xf>
    <xf borderId="0" fillId="0" fontId="2" numFmtId="164" xfId="0" applyAlignment="1" applyFont="1" applyNumberFormat="1">
      <alignment horizontal="right" vertical="bottom"/>
    </xf>
    <xf borderId="0" fillId="0" fontId="2" numFmtId="164" xfId="0" applyAlignment="1" applyFont="1" applyNumberFormat="1">
      <alignment vertical="bottom"/>
    </xf>
    <xf borderId="0" fillId="0" fontId="1" numFmtId="164" xfId="0" applyFont="1" applyNumberFormat="1"/>
    <xf borderId="0" fillId="0" fontId="1" numFmtId="164" xfId="0" applyAlignment="1" applyFont="1" applyNumberFormat="1">
      <alignment readingOrder="0"/>
    </xf>
    <xf borderId="0" fillId="0" fontId="1" numFmtId="10" xfId="0" applyFont="1" applyNumberFormat="1"/>
    <xf borderId="1" fillId="2" fontId="3" numFmtId="0" xfId="0" applyAlignment="1" applyBorder="1" applyFill="1" applyFont="1">
      <alignment readingOrder="0"/>
    </xf>
    <xf borderId="2" fillId="0" fontId="4" numFmtId="0" xfId="0" applyBorder="1" applyFont="1"/>
    <xf borderId="3" fillId="0" fontId="4" numFmtId="0" xfId="0" applyBorder="1" applyFont="1"/>
    <xf borderId="4" fillId="2" fontId="5" numFmtId="0" xfId="0" applyAlignment="1" applyBorder="1" applyFont="1">
      <alignment readingOrder="0"/>
    </xf>
    <xf borderId="5" fillId="0" fontId="4" numFmtId="0" xfId="0" applyBorder="1" applyFont="1"/>
    <xf borderId="6" fillId="0" fontId="1" numFmtId="0" xfId="0" applyAlignment="1" applyBorder="1" applyFont="1">
      <alignment readingOrder="0" shrinkToFit="0" wrapText="1"/>
    </xf>
    <xf borderId="7" fillId="0" fontId="4" numFmtId="0" xfId="0" applyBorder="1" applyFont="1"/>
    <xf borderId="8" fillId="0" fontId="4" numFmtId="0" xfId="0" applyBorder="1" applyFont="1"/>
    <xf borderId="0" fillId="0" fontId="2" numFmtId="9" xfId="0" applyAlignment="1" applyFont="1" applyNumberFormat="1">
      <alignment horizontal="right" vertical="bottom"/>
    </xf>
    <xf borderId="0" fillId="0" fontId="2" numFmtId="0" xfId="0" applyAlignment="1" applyFont="1">
      <alignment shrinkToFit="0" vertical="bottom" wrapText="0"/>
    </xf>
    <xf borderId="0" fillId="3" fontId="6" numFmtId="0" xfId="0" applyAlignment="1" applyFill="1" applyFont="1">
      <alignment readingOrder="0"/>
    </xf>
    <xf borderId="0" fillId="3" fontId="7" numFmtId="0" xfId="0" applyAlignment="1" applyFont="1">
      <alignment vertical="bottom"/>
    </xf>
    <xf borderId="0" fillId="3" fontId="6" numFmtId="0" xfId="0" applyFont="1"/>
    <xf borderId="0" fillId="3" fontId="7" numFmtId="0" xfId="0" applyAlignment="1" applyFont="1">
      <alignment horizontal="right" vertical="bottom"/>
    </xf>
    <xf borderId="0" fillId="0" fontId="1" numFmtId="0" xfId="0" applyAlignment="1" applyFont="1">
      <alignment readingOrder="0"/>
    </xf>
    <xf borderId="0" fillId="4" fontId="2" numFmtId="0" xfId="0" applyAlignment="1" applyFill="1" applyFont="1">
      <alignment vertical="bottom"/>
    </xf>
    <xf borderId="0" fillId="4" fontId="2" numFmtId="0" xfId="0" applyAlignment="1" applyFont="1">
      <alignment horizontal="right" vertical="bottom"/>
    </xf>
    <xf borderId="0" fillId="4" fontId="2" numFmtId="0" xfId="0" applyAlignment="1" applyFont="1">
      <alignment shrinkToFit="0" vertical="bottom" wrapText="0"/>
    </xf>
    <xf borderId="0" fillId="0" fontId="2" numFmtId="10" xfId="0" applyAlignment="1" applyFont="1" applyNumberForma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0005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crewcost.com/blog/free-job-costing-template-construction"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75"/>
    <col customWidth="1" min="6" max="6" width="17.5"/>
  </cols>
  <sheetData>
    <row r="1">
      <c r="A1" s="1"/>
      <c r="K1" s="2"/>
      <c r="L1" s="2"/>
      <c r="M1" s="2"/>
      <c r="N1" s="2"/>
      <c r="O1" s="2"/>
      <c r="P1" s="2"/>
    </row>
    <row r="2">
      <c r="K2" s="2"/>
      <c r="L2" s="2"/>
      <c r="N2" s="2"/>
      <c r="O2" s="2"/>
      <c r="P2" s="2"/>
    </row>
    <row r="3">
      <c r="K3" s="2"/>
      <c r="L3" s="3"/>
      <c r="M3" s="2"/>
      <c r="N3" s="2"/>
      <c r="O3" s="2"/>
      <c r="P3" s="2"/>
    </row>
    <row r="4">
      <c r="K4" s="2"/>
      <c r="L4" s="2"/>
      <c r="M4" s="2"/>
      <c r="N4" s="2"/>
      <c r="O4" s="2"/>
      <c r="P4" s="2"/>
    </row>
    <row r="5">
      <c r="K5" s="2"/>
      <c r="L5" s="2"/>
      <c r="M5" s="2"/>
      <c r="N5" s="2"/>
      <c r="O5" s="2"/>
      <c r="P5" s="2"/>
    </row>
    <row r="6">
      <c r="K6" s="4"/>
      <c r="L6" s="2"/>
      <c r="M6" s="2"/>
      <c r="N6" s="2"/>
      <c r="O6" s="2"/>
      <c r="P6" s="2"/>
    </row>
    <row r="7">
      <c r="K7" s="4"/>
      <c r="L7" s="2"/>
      <c r="M7" s="4"/>
      <c r="N7" s="3"/>
      <c r="O7" s="5"/>
      <c r="P7" s="5"/>
    </row>
    <row r="8">
      <c r="K8" s="2"/>
      <c r="L8" s="2"/>
      <c r="M8" s="2"/>
      <c r="N8" s="3"/>
      <c r="O8" s="5"/>
      <c r="P8" s="5"/>
    </row>
    <row r="9">
      <c r="K9" s="2"/>
      <c r="L9" s="2"/>
      <c r="M9" s="2"/>
      <c r="N9" s="3"/>
      <c r="O9" s="5"/>
      <c r="P9" s="5"/>
    </row>
    <row r="10">
      <c r="K10" s="2"/>
      <c r="L10" s="2"/>
      <c r="M10" s="2"/>
      <c r="N10" s="3"/>
      <c r="O10" s="5"/>
      <c r="P10" s="5"/>
    </row>
    <row r="11">
      <c r="K11" s="2"/>
      <c r="L11" s="2"/>
      <c r="M11" s="2"/>
      <c r="N11" s="3"/>
      <c r="O11" s="5"/>
      <c r="P11" s="5"/>
    </row>
    <row r="12">
      <c r="K12" s="2"/>
      <c r="L12" s="2"/>
      <c r="M12" s="2"/>
      <c r="N12" s="2"/>
      <c r="O12" s="6"/>
      <c r="P12" s="6"/>
    </row>
    <row r="13">
      <c r="K13" s="2"/>
      <c r="L13" s="2"/>
      <c r="M13" s="2"/>
      <c r="N13" s="2"/>
      <c r="O13" s="6"/>
      <c r="P13" s="6"/>
    </row>
    <row r="14">
      <c r="K14" s="2"/>
      <c r="L14" s="2"/>
      <c r="M14" s="2"/>
      <c r="N14" s="3"/>
      <c r="O14" s="5"/>
      <c r="P14" s="5"/>
    </row>
    <row r="15">
      <c r="K15" s="2"/>
      <c r="L15" s="2"/>
      <c r="M15" s="2"/>
      <c r="N15" s="3"/>
      <c r="O15" s="5"/>
      <c r="P15" s="5"/>
    </row>
    <row r="16">
      <c r="K16" s="2"/>
      <c r="L16" s="2"/>
      <c r="M16" s="2"/>
      <c r="N16" s="3"/>
      <c r="O16" s="5"/>
      <c r="P16" s="5"/>
    </row>
    <row r="17">
      <c r="K17" s="2"/>
      <c r="L17" s="2"/>
      <c r="M17" s="2"/>
      <c r="N17" s="3"/>
      <c r="O17" s="5"/>
      <c r="P17" s="5"/>
    </row>
    <row r="18">
      <c r="K18" s="2"/>
      <c r="L18" s="2"/>
      <c r="M18" s="2"/>
      <c r="N18" s="3"/>
      <c r="O18" s="5"/>
      <c r="P18" s="5"/>
    </row>
    <row r="19">
      <c r="K19" s="2"/>
      <c r="L19" s="2"/>
      <c r="M19" s="2"/>
      <c r="N19" s="2"/>
      <c r="O19" s="6"/>
      <c r="P19" s="6"/>
    </row>
    <row r="20">
      <c r="K20" s="2"/>
      <c r="L20" s="2"/>
      <c r="M20" s="2"/>
      <c r="N20" s="2"/>
      <c r="O20" s="6"/>
      <c r="P20" s="6"/>
    </row>
    <row r="21">
      <c r="K21" s="2"/>
      <c r="L21" s="2"/>
      <c r="M21" s="2"/>
      <c r="N21" s="3"/>
      <c r="O21" s="5"/>
      <c r="P21" s="5"/>
    </row>
    <row r="22">
      <c r="K22" s="2"/>
      <c r="L22" s="2"/>
      <c r="M22" s="2"/>
      <c r="N22" s="3"/>
      <c r="O22" s="5"/>
      <c r="P22" s="5"/>
    </row>
    <row r="23">
      <c r="K23" s="2"/>
      <c r="L23" s="2"/>
      <c r="M23" s="2"/>
      <c r="N23" s="3"/>
      <c r="O23" s="5"/>
      <c r="P23" s="5"/>
    </row>
    <row r="24">
      <c r="K24" s="2"/>
      <c r="L24" s="2"/>
      <c r="M24" s="2"/>
      <c r="N24" s="3"/>
      <c r="O24" s="5"/>
      <c r="P24" s="5"/>
    </row>
    <row r="25">
      <c r="K25" s="2"/>
      <c r="L25" s="2"/>
      <c r="M25" s="2"/>
      <c r="N25" s="3"/>
      <c r="O25" s="5"/>
      <c r="P25" s="5"/>
    </row>
    <row r="26">
      <c r="K26" s="2"/>
      <c r="L26" s="2"/>
      <c r="M26" s="2"/>
      <c r="N26" s="3"/>
      <c r="O26" s="5"/>
      <c r="P26" s="5"/>
    </row>
    <row r="27">
      <c r="B27" s="7"/>
      <c r="C27" s="8"/>
      <c r="D27" s="7"/>
      <c r="E27" s="8"/>
      <c r="G27" s="9"/>
      <c r="K27" s="2"/>
      <c r="L27" s="2"/>
      <c r="M27" s="2"/>
      <c r="N27" s="3"/>
      <c r="O27" s="5"/>
      <c r="P27" s="5"/>
    </row>
    <row r="28">
      <c r="B28" s="7"/>
      <c r="C28" s="8"/>
      <c r="D28" s="7"/>
      <c r="E28" s="8"/>
      <c r="G28" s="9"/>
      <c r="K28" s="2"/>
      <c r="L28" s="2"/>
      <c r="M28" s="2"/>
      <c r="N28" s="3"/>
      <c r="O28" s="5"/>
      <c r="P28" s="5"/>
    </row>
    <row r="29">
      <c r="B29" s="7"/>
      <c r="C29" s="8"/>
      <c r="D29" s="7"/>
      <c r="E29" s="8"/>
      <c r="G29" s="9"/>
      <c r="K29" s="2"/>
      <c r="L29" s="2"/>
      <c r="M29" s="2"/>
      <c r="N29" s="3"/>
      <c r="O29" s="5"/>
      <c r="P29" s="5"/>
    </row>
    <row r="30">
      <c r="A30" s="10" t="s">
        <v>0</v>
      </c>
      <c r="B30" s="11"/>
      <c r="C30" s="11"/>
      <c r="D30" s="11"/>
      <c r="E30" s="11"/>
      <c r="F30" s="11"/>
      <c r="G30" s="11"/>
      <c r="H30" s="11"/>
      <c r="I30" s="12"/>
      <c r="K30" s="2"/>
      <c r="L30" s="2"/>
      <c r="M30" s="2"/>
      <c r="N30" s="3"/>
      <c r="O30" s="5"/>
      <c r="P30" s="5"/>
    </row>
    <row r="31">
      <c r="A31" s="13" t="s">
        <v>1</v>
      </c>
      <c r="I31" s="14"/>
      <c r="K31" s="2"/>
      <c r="L31" s="2"/>
      <c r="M31" s="2"/>
      <c r="N31" s="3"/>
      <c r="O31" s="5"/>
      <c r="P31" s="5"/>
    </row>
    <row r="32">
      <c r="A32" s="15" t="s">
        <v>2</v>
      </c>
      <c r="B32" s="16"/>
      <c r="C32" s="16"/>
      <c r="D32" s="16"/>
      <c r="E32" s="16"/>
      <c r="F32" s="16"/>
      <c r="G32" s="16"/>
      <c r="H32" s="16"/>
      <c r="I32" s="17"/>
      <c r="K32" s="2"/>
      <c r="L32" s="2"/>
      <c r="M32" s="2"/>
      <c r="N32" s="2"/>
      <c r="O32" s="6"/>
      <c r="P32" s="6"/>
    </row>
    <row r="33">
      <c r="K33" s="2"/>
      <c r="L33" s="2"/>
      <c r="M33" s="2"/>
      <c r="N33" s="2"/>
      <c r="O33" s="6"/>
      <c r="P33" s="6"/>
    </row>
    <row r="34">
      <c r="K34" s="2"/>
      <c r="L34" s="2"/>
      <c r="M34" s="2"/>
      <c r="N34" s="3"/>
      <c r="O34" s="5"/>
      <c r="P34" s="5"/>
    </row>
    <row r="35">
      <c r="K35" s="2"/>
      <c r="L35" s="2"/>
      <c r="M35" s="2"/>
      <c r="N35" s="3"/>
      <c r="O35" s="5"/>
      <c r="P35" s="5"/>
    </row>
    <row r="36">
      <c r="K36" s="2"/>
      <c r="L36" s="2"/>
      <c r="M36" s="2"/>
      <c r="N36" s="3"/>
      <c r="O36" s="5"/>
      <c r="P36" s="5"/>
    </row>
    <row r="37">
      <c r="K37" s="2"/>
      <c r="L37" s="2"/>
      <c r="M37" s="2"/>
      <c r="N37" s="3"/>
      <c r="O37" s="5"/>
      <c r="P37" s="5"/>
    </row>
    <row r="38">
      <c r="K38" s="2"/>
      <c r="L38" s="2"/>
      <c r="M38" s="2"/>
      <c r="N38" s="3"/>
      <c r="O38" s="5"/>
      <c r="P38" s="5"/>
    </row>
    <row r="39">
      <c r="K39" s="2"/>
      <c r="L39" s="2"/>
      <c r="M39" s="2"/>
      <c r="N39" s="3"/>
      <c r="O39" s="5"/>
      <c r="P39" s="5"/>
    </row>
    <row r="40">
      <c r="K40" s="2"/>
      <c r="L40" s="2"/>
      <c r="M40" s="2"/>
      <c r="N40" s="2"/>
      <c r="O40" s="6"/>
      <c r="P40" s="6"/>
    </row>
    <row r="41">
      <c r="K41" s="2"/>
      <c r="L41" s="2"/>
      <c r="M41" s="2"/>
      <c r="N41" s="3"/>
      <c r="O41" s="6"/>
      <c r="P41" s="6"/>
    </row>
    <row r="42">
      <c r="K42" s="2"/>
      <c r="L42" s="2"/>
      <c r="M42" s="2"/>
      <c r="N42" s="2"/>
      <c r="O42" s="6"/>
      <c r="P42" s="6"/>
    </row>
    <row r="43">
      <c r="K43" s="2"/>
      <c r="L43" s="2"/>
      <c r="M43" s="2"/>
      <c r="N43" s="2"/>
      <c r="O43" s="2"/>
      <c r="P43" s="5"/>
    </row>
    <row r="44">
      <c r="K44" s="2"/>
      <c r="L44" s="2"/>
      <c r="M44" s="2"/>
      <c r="N44" s="2"/>
      <c r="O44" s="18"/>
      <c r="P44" s="5"/>
    </row>
    <row r="45">
      <c r="K45" s="2"/>
      <c r="L45" s="2"/>
      <c r="M45" s="2"/>
      <c r="N45" s="2"/>
      <c r="O45" s="2"/>
      <c r="P45" s="5"/>
    </row>
    <row r="51">
      <c r="K51" s="2"/>
      <c r="L51" s="2"/>
      <c r="N51" s="2"/>
      <c r="O51" s="2"/>
      <c r="P51" s="2"/>
    </row>
    <row r="52">
      <c r="K52" s="2"/>
      <c r="L52" s="3"/>
      <c r="M52" s="2"/>
      <c r="N52" s="2"/>
      <c r="O52" s="2"/>
      <c r="P52" s="2"/>
    </row>
    <row r="53">
      <c r="K53" s="2"/>
      <c r="L53" s="3"/>
      <c r="M53" s="2"/>
      <c r="N53" s="2"/>
      <c r="O53" s="2"/>
      <c r="P53" s="2"/>
    </row>
    <row r="54">
      <c r="K54" s="2"/>
      <c r="L54" s="19"/>
      <c r="M54" s="2"/>
      <c r="N54" s="2"/>
      <c r="O54" s="2"/>
      <c r="P54" s="2"/>
    </row>
    <row r="55">
      <c r="K55" s="2"/>
      <c r="L55" s="2"/>
      <c r="M55" s="2"/>
      <c r="N55" s="2"/>
      <c r="O55" s="2"/>
      <c r="P55" s="2"/>
    </row>
    <row r="56">
      <c r="K56" s="2"/>
      <c r="L56" s="2"/>
      <c r="M56" s="2"/>
      <c r="N56" s="2"/>
      <c r="O56" s="2"/>
      <c r="P56" s="2"/>
    </row>
    <row r="57">
      <c r="K57" s="2"/>
      <c r="L57" s="2"/>
      <c r="M57" s="2"/>
      <c r="N57" s="2"/>
      <c r="O57" s="2"/>
      <c r="P57" s="2"/>
    </row>
    <row r="58">
      <c r="K58" s="2"/>
      <c r="L58" s="2"/>
      <c r="M58" s="2"/>
      <c r="N58" s="3"/>
      <c r="O58" s="5"/>
      <c r="P58" s="5"/>
    </row>
    <row r="59">
      <c r="K59" s="2"/>
      <c r="L59" s="2"/>
      <c r="M59" s="2"/>
      <c r="N59" s="3"/>
      <c r="O59" s="5"/>
      <c r="P59" s="5"/>
    </row>
    <row r="60">
      <c r="K60" s="2"/>
      <c r="L60" s="2"/>
      <c r="M60" s="2"/>
      <c r="N60" s="3"/>
      <c r="O60" s="5"/>
      <c r="P60" s="5"/>
    </row>
    <row r="61">
      <c r="K61" s="2"/>
      <c r="L61" s="2"/>
      <c r="M61" s="2"/>
      <c r="N61" s="3"/>
      <c r="O61" s="5"/>
      <c r="P61" s="5"/>
    </row>
    <row r="62">
      <c r="K62" s="2"/>
      <c r="L62" s="2"/>
      <c r="M62" s="2"/>
      <c r="N62" s="3"/>
      <c r="O62" s="5"/>
      <c r="P62" s="5"/>
    </row>
    <row r="63">
      <c r="K63" s="2"/>
      <c r="L63" s="2"/>
      <c r="M63" s="2"/>
      <c r="N63" s="2"/>
      <c r="O63" s="6"/>
      <c r="P63" s="6"/>
    </row>
    <row r="64">
      <c r="K64" s="2"/>
      <c r="L64" s="2"/>
      <c r="M64" s="2"/>
      <c r="N64" s="2"/>
      <c r="O64" s="6"/>
      <c r="P64" s="6"/>
    </row>
    <row r="65">
      <c r="K65" s="2"/>
      <c r="L65" s="2"/>
      <c r="M65" s="2"/>
      <c r="N65" s="3"/>
      <c r="O65" s="5"/>
      <c r="P65" s="5"/>
    </row>
    <row r="66">
      <c r="K66" s="2"/>
      <c r="L66" s="2"/>
      <c r="M66" s="2"/>
      <c r="N66" s="3"/>
      <c r="O66" s="5"/>
      <c r="P66" s="5"/>
    </row>
    <row r="67">
      <c r="K67" s="2"/>
      <c r="L67" s="2"/>
      <c r="M67" s="2"/>
      <c r="N67" s="3"/>
      <c r="O67" s="5"/>
      <c r="P67" s="5"/>
    </row>
    <row r="68">
      <c r="K68" s="2"/>
      <c r="L68" s="2"/>
      <c r="M68" s="2"/>
      <c r="N68" s="3"/>
      <c r="O68" s="5"/>
      <c r="P68" s="5"/>
    </row>
    <row r="69">
      <c r="K69" s="2"/>
      <c r="L69" s="2"/>
      <c r="M69" s="2"/>
      <c r="N69" s="3"/>
      <c r="O69" s="5"/>
      <c r="P69" s="5"/>
    </row>
    <row r="70">
      <c r="K70" s="2"/>
      <c r="L70" s="2"/>
      <c r="M70" s="2"/>
      <c r="N70" s="2"/>
      <c r="O70" s="6"/>
      <c r="P70" s="6"/>
    </row>
    <row r="71">
      <c r="K71" s="2"/>
      <c r="L71" s="2"/>
      <c r="M71" s="2"/>
      <c r="N71" s="2"/>
      <c r="O71" s="6"/>
      <c r="P71" s="6"/>
    </row>
    <row r="72">
      <c r="K72" s="2"/>
      <c r="L72" s="2"/>
      <c r="M72" s="2"/>
      <c r="N72" s="3"/>
      <c r="O72" s="5"/>
      <c r="P72" s="5"/>
    </row>
    <row r="73">
      <c r="K73" s="2"/>
      <c r="L73" s="2"/>
      <c r="M73" s="2"/>
      <c r="N73" s="3"/>
      <c r="O73" s="5"/>
      <c r="P73" s="5"/>
    </row>
    <row r="74">
      <c r="K74" s="2"/>
      <c r="L74" s="2"/>
      <c r="M74" s="2"/>
      <c r="N74" s="3"/>
      <c r="O74" s="5"/>
      <c r="P74" s="5"/>
    </row>
    <row r="75">
      <c r="K75" s="2"/>
      <c r="L75" s="2"/>
      <c r="M75" s="2"/>
      <c r="N75" s="3"/>
      <c r="O75" s="5"/>
      <c r="P75" s="5"/>
    </row>
    <row r="76">
      <c r="K76" s="2"/>
      <c r="L76" s="2"/>
      <c r="M76" s="2"/>
      <c r="N76" s="3"/>
      <c r="O76" s="5"/>
      <c r="P76" s="5"/>
    </row>
    <row r="77">
      <c r="K77" s="2"/>
      <c r="L77" s="2"/>
      <c r="M77" s="2"/>
      <c r="N77" s="2"/>
      <c r="O77" s="6"/>
      <c r="P77" s="6"/>
    </row>
    <row r="78">
      <c r="K78" s="2"/>
      <c r="L78" s="2"/>
      <c r="M78" s="2"/>
      <c r="N78" s="2"/>
      <c r="O78" s="6"/>
      <c r="P78" s="6"/>
    </row>
    <row r="79">
      <c r="K79" s="2"/>
      <c r="L79" s="2"/>
      <c r="M79" s="2"/>
      <c r="N79" s="3"/>
      <c r="O79" s="5"/>
      <c r="P79" s="5"/>
    </row>
    <row r="80">
      <c r="K80" s="2"/>
      <c r="L80" s="2"/>
      <c r="M80" s="2"/>
      <c r="N80" s="3"/>
      <c r="O80" s="5"/>
      <c r="P80" s="5"/>
    </row>
    <row r="81">
      <c r="K81" s="2"/>
      <c r="L81" s="2"/>
      <c r="M81" s="2"/>
      <c r="N81" s="3"/>
      <c r="O81" s="5"/>
      <c r="P81" s="5"/>
    </row>
    <row r="82">
      <c r="K82" s="2"/>
      <c r="L82" s="2"/>
      <c r="M82" s="2"/>
      <c r="N82" s="3"/>
      <c r="O82" s="5"/>
      <c r="P82" s="5"/>
    </row>
    <row r="83">
      <c r="K83" s="2"/>
      <c r="L83" s="2"/>
      <c r="M83" s="2"/>
      <c r="N83" s="3"/>
      <c r="O83" s="5"/>
      <c r="P83" s="5"/>
    </row>
    <row r="84">
      <c r="K84" s="2"/>
      <c r="L84" s="2"/>
      <c r="M84" s="2"/>
      <c r="N84" s="3"/>
      <c r="O84" s="5"/>
      <c r="P84" s="5"/>
    </row>
    <row r="85">
      <c r="K85" s="2"/>
      <c r="L85" s="2"/>
      <c r="M85" s="2"/>
      <c r="N85" s="2"/>
      <c r="O85" s="6"/>
      <c r="P85" s="6"/>
    </row>
    <row r="86">
      <c r="K86" s="2"/>
      <c r="L86" s="2"/>
      <c r="M86" s="2"/>
      <c r="N86" s="3"/>
      <c r="O86" s="6"/>
      <c r="P86" s="6"/>
    </row>
    <row r="87">
      <c r="K87" s="2"/>
      <c r="L87" s="2"/>
      <c r="M87" s="2"/>
      <c r="N87" s="2"/>
      <c r="O87" s="6"/>
      <c r="P87" s="6"/>
    </row>
    <row r="88">
      <c r="K88" s="2"/>
      <c r="L88" s="2"/>
      <c r="M88" s="2"/>
      <c r="N88" s="2"/>
      <c r="O88" s="2"/>
      <c r="P88" s="5"/>
    </row>
    <row r="89">
      <c r="K89" s="2"/>
      <c r="L89" s="2"/>
      <c r="M89" s="2"/>
      <c r="N89" s="2"/>
      <c r="O89" s="18"/>
      <c r="P89" s="5"/>
    </row>
    <row r="90">
      <c r="K90" s="2"/>
      <c r="L90" s="2"/>
      <c r="M90" s="2"/>
      <c r="N90" s="2"/>
      <c r="O90" s="2"/>
      <c r="P90" s="5"/>
    </row>
  </sheetData>
  <mergeCells count="6">
    <mergeCell ref="L2:M2"/>
    <mergeCell ref="L51:M51"/>
    <mergeCell ref="A1:I26"/>
    <mergeCell ref="A32:I32"/>
    <mergeCell ref="A30:I30"/>
    <mergeCell ref="A31:I31"/>
  </mergeCells>
  <hyperlinks>
    <hyperlink r:id="rId1" ref="A31"/>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75"/>
    <col customWidth="1" min="6" max="6" width="17.5"/>
  </cols>
  <sheetData>
    <row r="1">
      <c r="A1" s="20"/>
      <c r="B1" s="21"/>
      <c r="C1" s="21"/>
      <c r="D1" s="20" t="s">
        <v>3</v>
      </c>
      <c r="E1" s="22"/>
      <c r="K1" s="21"/>
      <c r="L1" s="21"/>
      <c r="M1" s="21"/>
      <c r="N1" s="2"/>
      <c r="O1" s="2"/>
      <c r="P1" s="2"/>
    </row>
    <row r="2">
      <c r="A2" s="20" t="s">
        <v>4</v>
      </c>
      <c r="B2" s="21" t="s">
        <v>5</v>
      </c>
      <c r="D2" s="22"/>
      <c r="E2" s="22"/>
      <c r="K2" s="21" t="s">
        <v>4</v>
      </c>
      <c r="L2" s="21" t="s">
        <v>5</v>
      </c>
      <c r="N2" s="2"/>
      <c r="O2" s="2"/>
      <c r="P2" s="2"/>
    </row>
    <row r="3">
      <c r="A3" s="20" t="s">
        <v>6</v>
      </c>
      <c r="B3" s="23">
        <v>10000.0</v>
      </c>
      <c r="C3" s="21"/>
      <c r="D3" s="22"/>
      <c r="E3" s="22"/>
      <c r="K3" s="21" t="s">
        <v>6</v>
      </c>
      <c r="L3" s="23">
        <v>10000.0</v>
      </c>
      <c r="M3" s="21"/>
      <c r="N3" s="2"/>
      <c r="O3" s="2"/>
      <c r="P3" s="2"/>
    </row>
    <row r="4">
      <c r="K4" s="2"/>
      <c r="L4" s="2"/>
      <c r="M4" s="2"/>
      <c r="N4" s="2"/>
      <c r="O4" s="2"/>
      <c r="P4" s="2"/>
    </row>
    <row r="5">
      <c r="K5" s="2" t="s">
        <v>7</v>
      </c>
      <c r="L5" s="2" t="s">
        <v>8</v>
      </c>
      <c r="M5" s="2" t="s">
        <v>9</v>
      </c>
      <c r="N5" s="2" t="s">
        <v>10</v>
      </c>
      <c r="O5" s="2" t="s">
        <v>11</v>
      </c>
      <c r="P5" s="2" t="s">
        <v>12</v>
      </c>
    </row>
    <row r="6">
      <c r="K6" s="4" t="s">
        <v>13</v>
      </c>
      <c r="L6" s="2"/>
      <c r="M6" s="2"/>
      <c r="N6" s="2"/>
      <c r="O6" s="2"/>
      <c r="P6" s="2"/>
    </row>
    <row r="7">
      <c r="A7" s="24" t="s">
        <v>9</v>
      </c>
      <c r="B7" s="24" t="s">
        <v>14</v>
      </c>
      <c r="C7" s="24" t="s">
        <v>15</v>
      </c>
      <c r="D7" s="24" t="s">
        <v>16</v>
      </c>
      <c r="E7" s="24" t="s">
        <v>17</v>
      </c>
      <c r="F7" s="24" t="s">
        <v>18</v>
      </c>
      <c r="G7" s="24" t="s">
        <v>19</v>
      </c>
      <c r="H7" s="24" t="s">
        <v>20</v>
      </c>
      <c r="K7" s="4" t="s">
        <v>21</v>
      </c>
      <c r="L7" s="2" t="s">
        <v>22</v>
      </c>
      <c r="M7" s="4" t="s">
        <v>23</v>
      </c>
      <c r="N7" s="3">
        <v>20.0</v>
      </c>
      <c r="O7" s="5">
        <v>62.55</v>
      </c>
      <c r="P7" s="5">
        <f t="shared" ref="P7:P11" si="1">N7*O7</f>
        <v>1251</v>
      </c>
    </row>
    <row r="8">
      <c r="A8" s="24" t="s">
        <v>24</v>
      </c>
      <c r="B8" s="7">
        <f>B9+B10</f>
        <v>23448.25</v>
      </c>
      <c r="K8" s="2" t="s">
        <v>25</v>
      </c>
      <c r="L8" s="2" t="s">
        <v>26</v>
      </c>
      <c r="M8" s="2" t="s">
        <v>27</v>
      </c>
      <c r="N8" s="3">
        <v>150.0</v>
      </c>
      <c r="O8" s="5">
        <v>62.55</v>
      </c>
      <c r="P8" s="5">
        <f t="shared" si="1"/>
        <v>9382.5</v>
      </c>
    </row>
    <row r="9">
      <c r="A9" s="24" t="s">
        <v>27</v>
      </c>
      <c r="B9" s="7">
        <f>P7+P8+P9</f>
        <v>13448.25</v>
      </c>
      <c r="C9" s="8">
        <f>P53+P54</f>
        <v>4065.75</v>
      </c>
      <c r="D9" s="7">
        <f t="shared" ref="D9:D10" si="2">B9+C9</f>
        <v>17514</v>
      </c>
      <c r="E9" s="8">
        <v>13448.25</v>
      </c>
      <c r="F9" s="7">
        <f t="shared" ref="F9:F10" si="3">D9-E9</f>
        <v>4065.75</v>
      </c>
      <c r="G9" s="9">
        <f t="shared" ref="G9:G10" si="4">E9/D9</f>
        <v>0.7678571429</v>
      </c>
      <c r="K9" s="2" t="s">
        <v>28</v>
      </c>
      <c r="L9" s="2" t="s">
        <v>29</v>
      </c>
      <c r="M9" s="2" t="s">
        <v>27</v>
      </c>
      <c r="N9" s="3">
        <v>30.0</v>
      </c>
      <c r="O9" s="5">
        <f>O8*1.5</f>
        <v>93.825</v>
      </c>
      <c r="P9" s="5">
        <f t="shared" si="1"/>
        <v>2814.75</v>
      </c>
    </row>
    <row r="10">
      <c r="A10" s="24" t="s">
        <v>30</v>
      </c>
      <c r="B10" s="7">
        <f>P10+P11</f>
        <v>10000</v>
      </c>
      <c r="C10" s="8">
        <f>P55+P56</f>
        <v>5000</v>
      </c>
      <c r="D10" s="7">
        <f t="shared" si="2"/>
        <v>15000</v>
      </c>
      <c r="E10" s="8">
        <v>10000.0</v>
      </c>
      <c r="F10" s="7">
        <f t="shared" si="3"/>
        <v>5000</v>
      </c>
      <c r="G10" s="9">
        <f t="shared" si="4"/>
        <v>0.6666666667</v>
      </c>
      <c r="K10" s="2" t="s">
        <v>31</v>
      </c>
      <c r="L10" s="2" t="s">
        <v>32</v>
      </c>
      <c r="M10" s="2" t="s">
        <v>33</v>
      </c>
      <c r="N10" s="3">
        <v>1.0</v>
      </c>
      <c r="O10" s="5">
        <v>5000.0</v>
      </c>
      <c r="P10" s="5">
        <f t="shared" si="1"/>
        <v>5000</v>
      </c>
    </row>
    <row r="11">
      <c r="B11" s="7"/>
      <c r="C11" s="7"/>
      <c r="D11" s="7"/>
      <c r="E11" s="7"/>
      <c r="G11" s="9"/>
      <c r="K11" s="2" t="s">
        <v>34</v>
      </c>
      <c r="L11" s="2" t="s">
        <v>32</v>
      </c>
      <c r="M11" s="2" t="s">
        <v>33</v>
      </c>
      <c r="N11" s="3">
        <v>2.0</v>
      </c>
      <c r="O11" s="5">
        <v>2500.0</v>
      </c>
      <c r="P11" s="5">
        <f t="shared" si="1"/>
        <v>5000</v>
      </c>
    </row>
    <row r="12">
      <c r="A12" s="24" t="s">
        <v>35</v>
      </c>
      <c r="B12" s="7"/>
      <c r="C12" s="7"/>
      <c r="D12" s="7"/>
      <c r="E12" s="7"/>
      <c r="G12" s="9"/>
      <c r="K12" s="2"/>
      <c r="L12" s="2"/>
      <c r="M12" s="2"/>
      <c r="N12" s="2"/>
      <c r="O12" s="6"/>
      <c r="P12" s="6"/>
    </row>
    <row r="13">
      <c r="A13" s="24" t="s">
        <v>27</v>
      </c>
      <c r="B13" s="7">
        <f>P14+P15+P16</f>
        <v>10633.5</v>
      </c>
      <c r="C13" s="8">
        <v>0.0</v>
      </c>
      <c r="D13" s="7">
        <f t="shared" ref="D13:D14" si="5">B13+C13</f>
        <v>10633.5</v>
      </c>
      <c r="E13" s="8">
        <v>10633.5</v>
      </c>
      <c r="F13" s="7">
        <f t="shared" ref="F13:F14" si="6">D13-E13</f>
        <v>0</v>
      </c>
      <c r="G13" s="9">
        <f t="shared" ref="G13:G14" si="7">E13/D13</f>
        <v>1</v>
      </c>
      <c r="K13" s="2" t="s">
        <v>35</v>
      </c>
      <c r="L13" s="2"/>
      <c r="M13" s="2"/>
      <c r="N13" s="2"/>
      <c r="O13" s="6"/>
      <c r="P13" s="6"/>
    </row>
    <row r="14">
      <c r="A14" s="24" t="s">
        <v>33</v>
      </c>
      <c r="B14" s="7">
        <f>P17+P18</f>
        <v>9500</v>
      </c>
      <c r="C14" s="8">
        <v>0.0</v>
      </c>
      <c r="D14" s="7">
        <f t="shared" si="5"/>
        <v>9500</v>
      </c>
      <c r="E14" s="8">
        <v>9500.0</v>
      </c>
      <c r="F14" s="7">
        <f t="shared" si="6"/>
        <v>0</v>
      </c>
      <c r="G14" s="9">
        <f t="shared" si="7"/>
        <v>1</v>
      </c>
      <c r="K14" s="2" t="s">
        <v>36</v>
      </c>
      <c r="L14" s="2" t="s">
        <v>22</v>
      </c>
      <c r="M14" s="2" t="s">
        <v>27</v>
      </c>
      <c r="N14" s="3">
        <v>15.0</v>
      </c>
      <c r="O14" s="5">
        <v>62.55</v>
      </c>
      <c r="P14" s="5">
        <f t="shared" ref="P14:P18" si="8">N14*O14</f>
        <v>938.25</v>
      </c>
    </row>
    <row r="15">
      <c r="B15" s="7"/>
      <c r="C15" s="7"/>
      <c r="D15" s="7"/>
      <c r="E15" s="7"/>
      <c r="G15" s="9"/>
      <c r="K15" s="2" t="s">
        <v>25</v>
      </c>
      <c r="L15" s="2" t="s">
        <v>26</v>
      </c>
      <c r="M15" s="2" t="s">
        <v>27</v>
      </c>
      <c r="N15" s="3">
        <v>125.0</v>
      </c>
      <c r="O15" s="5">
        <v>62.55</v>
      </c>
      <c r="P15" s="5">
        <f t="shared" si="8"/>
        <v>7818.75</v>
      </c>
    </row>
    <row r="16">
      <c r="A16" s="24" t="s">
        <v>37</v>
      </c>
      <c r="B16" s="7"/>
      <c r="C16" s="7"/>
      <c r="D16" s="7"/>
      <c r="E16" s="7"/>
      <c r="G16" s="9"/>
      <c r="K16" s="2" t="s">
        <v>28</v>
      </c>
      <c r="L16" s="2" t="s">
        <v>29</v>
      </c>
      <c r="M16" s="2" t="s">
        <v>27</v>
      </c>
      <c r="N16" s="3">
        <v>20.0</v>
      </c>
      <c r="O16" s="5">
        <f>62.55*1.5</f>
        <v>93.825</v>
      </c>
      <c r="P16" s="5">
        <f t="shared" si="8"/>
        <v>1876.5</v>
      </c>
    </row>
    <row r="17">
      <c r="A17" s="24" t="s">
        <v>38</v>
      </c>
      <c r="B17" s="7">
        <f>P21+P22+P23</f>
        <v>15793.875</v>
      </c>
      <c r="C17" s="8">
        <v>0.0</v>
      </c>
      <c r="D17" s="7">
        <f t="shared" ref="D17:D18" si="9">B17+C17</f>
        <v>15793.875</v>
      </c>
      <c r="E17" s="8">
        <v>15793.88</v>
      </c>
      <c r="F17" s="7">
        <f t="shared" ref="F17:F18" si="10">D17-E17</f>
        <v>-0.004999999999</v>
      </c>
      <c r="G17" s="9">
        <f t="shared" ref="G17:G18" si="11">E17/D17</f>
        <v>1.000000317</v>
      </c>
      <c r="K17" s="2" t="s">
        <v>31</v>
      </c>
      <c r="L17" s="2" t="s">
        <v>32</v>
      </c>
      <c r="M17" s="2" t="s">
        <v>33</v>
      </c>
      <c r="N17" s="3">
        <v>1.0</v>
      </c>
      <c r="O17" s="5">
        <v>4500.0</v>
      </c>
      <c r="P17" s="5">
        <f t="shared" si="8"/>
        <v>4500</v>
      </c>
    </row>
    <row r="18">
      <c r="A18" s="24" t="s">
        <v>33</v>
      </c>
      <c r="B18" s="7">
        <f>P24+P25</f>
        <v>10500</v>
      </c>
      <c r="C18" s="8">
        <v>0.0</v>
      </c>
      <c r="D18" s="7">
        <f t="shared" si="9"/>
        <v>10500</v>
      </c>
      <c r="E18" s="8">
        <v>10500.0</v>
      </c>
      <c r="F18" s="7">
        <f t="shared" si="10"/>
        <v>0</v>
      </c>
      <c r="G18" s="9">
        <f t="shared" si="11"/>
        <v>1</v>
      </c>
      <c r="K18" s="2" t="s">
        <v>34</v>
      </c>
      <c r="L18" s="2" t="s">
        <v>32</v>
      </c>
      <c r="M18" s="2" t="s">
        <v>33</v>
      </c>
      <c r="N18" s="3">
        <v>2.0</v>
      </c>
      <c r="O18" s="5">
        <v>2500.0</v>
      </c>
      <c r="P18" s="5">
        <f t="shared" si="8"/>
        <v>5000</v>
      </c>
    </row>
    <row r="19">
      <c r="B19" s="7"/>
      <c r="C19" s="7"/>
      <c r="D19" s="7"/>
      <c r="E19" s="7"/>
      <c r="G19" s="9"/>
      <c r="K19" s="2"/>
      <c r="L19" s="2"/>
      <c r="M19" s="2"/>
      <c r="N19" s="2"/>
      <c r="O19" s="6"/>
      <c r="P19" s="6"/>
    </row>
    <row r="20">
      <c r="A20" s="24" t="s">
        <v>39</v>
      </c>
      <c r="B20" s="7"/>
      <c r="C20" s="7"/>
      <c r="D20" s="7"/>
      <c r="E20" s="7"/>
      <c r="G20" s="9"/>
      <c r="K20" s="2" t="s">
        <v>37</v>
      </c>
      <c r="L20" s="2"/>
      <c r="M20" s="2"/>
      <c r="N20" s="2"/>
      <c r="O20" s="6"/>
      <c r="P20" s="6"/>
    </row>
    <row r="21">
      <c r="A21" s="24" t="s">
        <v>38</v>
      </c>
      <c r="B21" s="7">
        <f>P28+P29+P30</f>
        <v>85068</v>
      </c>
      <c r="C21" s="8">
        <v>0.0</v>
      </c>
      <c r="D21" s="7">
        <f t="shared" ref="D21:D24" si="12">B21+C21</f>
        <v>85068</v>
      </c>
      <c r="E21" s="8">
        <v>45000.0</v>
      </c>
      <c r="F21" s="7">
        <f t="shared" ref="F21:F24" si="13">D21-E21</f>
        <v>40068</v>
      </c>
      <c r="G21" s="9">
        <f t="shared" ref="G21:G24" si="14">E21/D21</f>
        <v>0.5289885738</v>
      </c>
      <c r="K21" s="2" t="s">
        <v>36</v>
      </c>
      <c r="L21" s="2" t="s">
        <v>22</v>
      </c>
      <c r="M21" s="2" t="s">
        <v>27</v>
      </c>
      <c r="N21" s="3">
        <v>25.0</v>
      </c>
      <c r="O21" s="5">
        <v>62.55</v>
      </c>
      <c r="P21" s="5">
        <f t="shared" ref="P21:P25" si="15">N21*O21</f>
        <v>1563.75</v>
      </c>
    </row>
    <row r="22">
      <c r="A22" s="24" t="s">
        <v>40</v>
      </c>
      <c r="B22" s="7">
        <f t="shared" ref="B22:B24" si="16">P31</f>
        <v>65000</v>
      </c>
      <c r="C22" s="8">
        <v>0.0</v>
      </c>
      <c r="D22" s="7">
        <f t="shared" si="12"/>
        <v>65000</v>
      </c>
      <c r="E22" s="8">
        <v>32500.0</v>
      </c>
      <c r="F22" s="7">
        <f t="shared" si="13"/>
        <v>32500</v>
      </c>
      <c r="G22" s="9">
        <f t="shared" si="14"/>
        <v>0.5</v>
      </c>
      <c r="K22" s="2" t="s">
        <v>25</v>
      </c>
      <c r="L22" s="2" t="s">
        <v>26</v>
      </c>
      <c r="M22" s="2" t="s">
        <v>27</v>
      </c>
      <c r="N22" s="3">
        <v>175.0</v>
      </c>
      <c r="O22" s="5">
        <v>62.55</v>
      </c>
      <c r="P22" s="5">
        <f t="shared" si="15"/>
        <v>10946.25</v>
      </c>
    </row>
    <row r="23">
      <c r="A23" s="24" t="s">
        <v>30</v>
      </c>
      <c r="B23" s="7">
        <f t="shared" si="16"/>
        <v>32000</v>
      </c>
      <c r="C23" s="8">
        <v>0.0</v>
      </c>
      <c r="D23" s="7">
        <f t="shared" si="12"/>
        <v>32000</v>
      </c>
      <c r="E23" s="8">
        <v>16000.0</v>
      </c>
      <c r="F23" s="7">
        <f t="shared" si="13"/>
        <v>16000</v>
      </c>
      <c r="G23" s="9">
        <f t="shared" si="14"/>
        <v>0.5</v>
      </c>
      <c r="K23" s="2" t="s">
        <v>28</v>
      </c>
      <c r="L23" s="2" t="s">
        <v>29</v>
      </c>
      <c r="M23" s="2" t="s">
        <v>27</v>
      </c>
      <c r="N23" s="3">
        <v>35.0</v>
      </c>
      <c r="O23" s="5">
        <f>62.55*1.5</f>
        <v>93.825</v>
      </c>
      <c r="P23" s="5">
        <f t="shared" si="15"/>
        <v>3283.875</v>
      </c>
    </row>
    <row r="24">
      <c r="A24" s="24" t="s">
        <v>41</v>
      </c>
      <c r="B24" s="7">
        <f t="shared" si="16"/>
        <v>4125</v>
      </c>
      <c r="C24" s="8">
        <v>0.0</v>
      </c>
      <c r="D24" s="7">
        <f t="shared" si="12"/>
        <v>4125</v>
      </c>
      <c r="E24" s="8">
        <v>2075.0</v>
      </c>
      <c r="F24" s="7">
        <f t="shared" si="13"/>
        <v>2050</v>
      </c>
      <c r="G24" s="9">
        <f t="shared" si="14"/>
        <v>0.503030303</v>
      </c>
      <c r="K24" s="2" t="s">
        <v>31</v>
      </c>
      <c r="L24" s="2" t="s">
        <v>32</v>
      </c>
      <c r="M24" s="2" t="s">
        <v>33</v>
      </c>
      <c r="N24" s="3">
        <v>1.0</v>
      </c>
      <c r="O24" s="5">
        <v>5500.0</v>
      </c>
      <c r="P24" s="5">
        <f t="shared" si="15"/>
        <v>5500</v>
      </c>
    </row>
    <row r="25">
      <c r="B25" s="7"/>
      <c r="C25" s="7"/>
      <c r="D25" s="7"/>
      <c r="E25" s="7"/>
      <c r="G25" s="9"/>
      <c r="K25" s="2" t="s">
        <v>34</v>
      </c>
      <c r="L25" s="2" t="s">
        <v>32</v>
      </c>
      <c r="M25" s="2" t="s">
        <v>33</v>
      </c>
      <c r="N25" s="3">
        <v>2.0</v>
      </c>
      <c r="O25" s="5">
        <v>2500.0</v>
      </c>
      <c r="P25" s="5">
        <f t="shared" si="15"/>
        <v>5000</v>
      </c>
    </row>
    <row r="26">
      <c r="A26" s="24" t="s">
        <v>42</v>
      </c>
      <c r="B26" s="7">
        <f t="shared" ref="B26:C26" si="17">SUM(B9:B25)</f>
        <v>256068.625</v>
      </c>
      <c r="C26" s="7">
        <f t="shared" si="17"/>
        <v>9065.75</v>
      </c>
      <c r="D26" s="7">
        <f>B26+C26</f>
        <v>265134.375</v>
      </c>
      <c r="E26" s="7">
        <f>SUM(E9:E25)</f>
        <v>165450.63</v>
      </c>
      <c r="F26" s="7">
        <f>D26-E26</f>
        <v>99683.745</v>
      </c>
      <c r="G26" s="9">
        <f>E26/D26</f>
        <v>0.6240255719</v>
      </c>
      <c r="K26" s="2"/>
      <c r="L26" s="2"/>
      <c r="M26" s="2"/>
      <c r="N26" s="2"/>
      <c r="O26" s="6"/>
      <c r="P26" s="6"/>
    </row>
    <row r="27">
      <c r="K27" s="2" t="s">
        <v>39</v>
      </c>
      <c r="L27" s="2"/>
      <c r="M27" s="2"/>
      <c r="N27" s="2"/>
      <c r="O27" s="6"/>
      <c r="P27" s="6"/>
    </row>
    <row r="28">
      <c r="K28" s="2" t="s">
        <v>36</v>
      </c>
      <c r="L28" s="2" t="s">
        <v>22</v>
      </c>
      <c r="M28" s="2" t="s">
        <v>27</v>
      </c>
      <c r="N28" s="3">
        <v>125.0</v>
      </c>
      <c r="O28" s="5">
        <v>62.55</v>
      </c>
      <c r="P28" s="5">
        <f t="shared" ref="P28:P33" si="18">N28*O28</f>
        <v>7818.75</v>
      </c>
    </row>
    <row r="29">
      <c r="K29" s="2" t="s">
        <v>25</v>
      </c>
      <c r="L29" s="2" t="s">
        <v>26</v>
      </c>
      <c r="M29" s="2" t="s">
        <v>27</v>
      </c>
      <c r="N29" s="3">
        <v>950.0</v>
      </c>
      <c r="O29" s="5">
        <v>62.55</v>
      </c>
      <c r="P29" s="5">
        <f t="shared" si="18"/>
        <v>59422.5</v>
      </c>
    </row>
    <row r="30">
      <c r="K30" s="2" t="s">
        <v>28</v>
      </c>
      <c r="L30" s="2" t="s">
        <v>29</v>
      </c>
      <c r="M30" s="2" t="s">
        <v>27</v>
      </c>
      <c r="N30" s="3">
        <v>190.0</v>
      </c>
      <c r="O30" s="5">
        <f>62.55*1.5</f>
        <v>93.825</v>
      </c>
      <c r="P30" s="5">
        <f t="shared" si="18"/>
        <v>17826.75</v>
      </c>
    </row>
    <row r="31">
      <c r="K31" s="2" t="s">
        <v>43</v>
      </c>
      <c r="L31" s="2" t="s">
        <v>44</v>
      </c>
      <c r="M31" s="2" t="s">
        <v>33</v>
      </c>
      <c r="N31" s="3">
        <v>10.0</v>
      </c>
      <c r="O31" s="5">
        <v>6500.0</v>
      </c>
      <c r="P31" s="5">
        <f t="shared" si="18"/>
        <v>65000</v>
      </c>
    </row>
    <row r="32">
      <c r="K32" s="2" t="s">
        <v>45</v>
      </c>
      <c r="L32" s="2" t="s">
        <v>46</v>
      </c>
      <c r="M32" s="2" t="s">
        <v>30</v>
      </c>
      <c r="N32" s="3">
        <v>1.0</v>
      </c>
      <c r="O32" s="5">
        <v>32000.0</v>
      </c>
      <c r="P32" s="5">
        <f t="shared" si="18"/>
        <v>32000</v>
      </c>
    </row>
    <row r="33">
      <c r="K33" s="2" t="s">
        <v>47</v>
      </c>
      <c r="L33" s="2" t="s">
        <v>48</v>
      </c>
      <c r="M33" s="2" t="s">
        <v>41</v>
      </c>
      <c r="N33" s="3">
        <v>5.0</v>
      </c>
      <c r="O33" s="5">
        <v>825.0</v>
      </c>
      <c r="P33" s="5">
        <f t="shared" si="18"/>
        <v>4125</v>
      </c>
    </row>
    <row r="34">
      <c r="K34" s="2"/>
      <c r="L34" s="2"/>
      <c r="M34" s="2"/>
      <c r="N34" s="2"/>
      <c r="O34" s="6"/>
      <c r="P34" s="6"/>
    </row>
    <row r="35">
      <c r="K35" s="2" t="s">
        <v>49</v>
      </c>
      <c r="L35" s="2"/>
      <c r="M35" s="2"/>
      <c r="N35" s="3">
        <f>N7+N8+N9+N14+N15+N16+N21+N22+N23+N28+N29+N30</f>
        <v>1860</v>
      </c>
      <c r="O35" s="6"/>
      <c r="P35" s="6"/>
    </row>
    <row r="36">
      <c r="K36" s="2"/>
      <c r="L36" s="2"/>
      <c r="M36" s="2"/>
      <c r="N36" s="2"/>
      <c r="O36" s="6"/>
      <c r="P36" s="6"/>
    </row>
    <row r="37">
      <c r="K37" s="2" t="s">
        <v>50</v>
      </c>
      <c r="L37" s="2"/>
      <c r="M37" s="2"/>
      <c r="N37" s="2"/>
      <c r="O37" s="2"/>
      <c r="P37" s="5">
        <f>SUM(P7:P36)</f>
        <v>256068.625</v>
      </c>
    </row>
    <row r="38">
      <c r="K38" s="2" t="s">
        <v>51</v>
      </c>
      <c r="L38" s="2"/>
      <c r="M38" s="2"/>
      <c r="N38" s="2"/>
      <c r="O38" s="18">
        <v>0.15</v>
      </c>
      <c r="P38" s="5">
        <f>P37*O38</f>
        <v>38410.29375</v>
      </c>
    </row>
    <row r="39">
      <c r="K39" s="2" t="s">
        <v>52</v>
      </c>
      <c r="L39" s="2"/>
      <c r="M39" s="2"/>
      <c r="N39" s="2"/>
      <c r="O39" s="2"/>
      <c r="P39" s="5">
        <f>P37+P38</f>
        <v>294478.9188</v>
      </c>
    </row>
    <row r="45">
      <c r="K45" s="2" t="s">
        <v>4</v>
      </c>
      <c r="L45" s="2" t="s">
        <v>5</v>
      </c>
      <c r="N45" s="2"/>
      <c r="O45" s="2"/>
      <c r="P45" s="2"/>
    </row>
    <row r="46">
      <c r="K46" s="2" t="s">
        <v>6</v>
      </c>
      <c r="L46" s="3">
        <v>10000.0</v>
      </c>
      <c r="M46" s="2"/>
      <c r="N46" s="2"/>
      <c r="O46" s="2"/>
      <c r="P46" s="2"/>
    </row>
    <row r="47">
      <c r="K47" s="25" t="s">
        <v>15</v>
      </c>
      <c r="L47" s="26">
        <v>1.0</v>
      </c>
      <c r="M47" s="2"/>
      <c r="N47" s="2"/>
      <c r="O47" s="2"/>
      <c r="P47" s="2"/>
    </row>
    <row r="48">
      <c r="K48" s="25" t="s">
        <v>53</v>
      </c>
      <c r="L48" s="27" t="s">
        <v>54</v>
      </c>
      <c r="M48" s="2"/>
      <c r="N48" s="2"/>
      <c r="O48" s="2"/>
      <c r="P48" s="2"/>
    </row>
    <row r="49">
      <c r="K49" s="2"/>
      <c r="L49" s="2"/>
      <c r="M49" s="2"/>
      <c r="N49" s="2"/>
      <c r="O49" s="2"/>
      <c r="P49" s="2"/>
    </row>
    <row r="50">
      <c r="K50" s="2" t="s">
        <v>7</v>
      </c>
      <c r="L50" s="2" t="s">
        <v>8</v>
      </c>
      <c r="M50" s="2" t="s">
        <v>9</v>
      </c>
      <c r="N50" s="2" t="s">
        <v>10</v>
      </c>
      <c r="O50" s="2" t="s">
        <v>11</v>
      </c>
      <c r="P50" s="2" t="s">
        <v>12</v>
      </c>
    </row>
    <row r="51">
      <c r="K51" s="2" t="s">
        <v>55</v>
      </c>
      <c r="L51" s="2"/>
      <c r="M51" s="2"/>
      <c r="N51" s="2"/>
      <c r="O51" s="2"/>
      <c r="P51" s="2"/>
    </row>
    <row r="52">
      <c r="K52" s="2" t="s">
        <v>36</v>
      </c>
      <c r="L52" s="2" t="s">
        <v>22</v>
      </c>
      <c r="M52" s="2" t="s">
        <v>27</v>
      </c>
      <c r="N52" s="3">
        <v>0.0</v>
      </c>
      <c r="O52" s="5">
        <v>62.55</v>
      </c>
      <c r="P52" s="5">
        <f t="shared" ref="P52:P56" si="19">N52*O52</f>
        <v>0</v>
      </c>
    </row>
    <row r="53">
      <c r="K53" s="2" t="s">
        <v>25</v>
      </c>
      <c r="L53" s="2" t="s">
        <v>26</v>
      </c>
      <c r="M53" s="2" t="s">
        <v>27</v>
      </c>
      <c r="N53" s="3">
        <v>50.0</v>
      </c>
      <c r="O53" s="5">
        <v>62.55</v>
      </c>
      <c r="P53" s="5">
        <f t="shared" si="19"/>
        <v>3127.5</v>
      </c>
    </row>
    <row r="54">
      <c r="K54" s="2" t="s">
        <v>28</v>
      </c>
      <c r="L54" s="2" t="s">
        <v>29</v>
      </c>
      <c r="M54" s="2" t="s">
        <v>27</v>
      </c>
      <c r="N54" s="3">
        <v>10.0</v>
      </c>
      <c r="O54" s="5">
        <f>O53*1.5</f>
        <v>93.825</v>
      </c>
      <c r="P54" s="5">
        <f t="shared" si="19"/>
        <v>938.25</v>
      </c>
    </row>
    <row r="55">
      <c r="K55" s="2" t="s">
        <v>31</v>
      </c>
      <c r="L55" s="2" t="s">
        <v>32</v>
      </c>
      <c r="M55" s="2" t="s">
        <v>33</v>
      </c>
      <c r="N55" s="3">
        <v>1.0</v>
      </c>
      <c r="O55" s="5">
        <v>2500.0</v>
      </c>
      <c r="P55" s="5">
        <f t="shared" si="19"/>
        <v>2500</v>
      </c>
    </row>
    <row r="56">
      <c r="K56" s="2" t="s">
        <v>34</v>
      </c>
      <c r="L56" s="2" t="s">
        <v>32</v>
      </c>
      <c r="M56" s="2" t="s">
        <v>33</v>
      </c>
      <c r="N56" s="3">
        <v>1.0</v>
      </c>
      <c r="O56" s="5">
        <v>2500.0</v>
      </c>
      <c r="P56" s="5">
        <f t="shared" si="19"/>
        <v>2500</v>
      </c>
    </row>
    <row r="57">
      <c r="K57" s="2"/>
      <c r="L57" s="2"/>
      <c r="M57" s="2"/>
      <c r="N57" s="2"/>
      <c r="O57" s="6"/>
      <c r="P57" s="6"/>
    </row>
    <row r="58">
      <c r="K58" s="2" t="s">
        <v>35</v>
      </c>
      <c r="L58" s="2"/>
      <c r="M58" s="2"/>
      <c r="N58" s="2"/>
      <c r="O58" s="6"/>
      <c r="P58" s="6"/>
    </row>
    <row r="59">
      <c r="K59" s="2" t="s">
        <v>36</v>
      </c>
      <c r="L59" s="2" t="s">
        <v>22</v>
      </c>
      <c r="M59" s="2" t="s">
        <v>27</v>
      </c>
      <c r="N59" s="3">
        <v>0.0</v>
      </c>
      <c r="O59" s="5">
        <v>62.55</v>
      </c>
      <c r="P59" s="5">
        <f t="shared" ref="P59:P63" si="20">N59*O59</f>
        <v>0</v>
      </c>
    </row>
    <row r="60">
      <c r="K60" s="2" t="s">
        <v>25</v>
      </c>
      <c r="L60" s="2" t="s">
        <v>26</v>
      </c>
      <c r="M60" s="2" t="s">
        <v>27</v>
      </c>
      <c r="N60" s="3">
        <v>0.0</v>
      </c>
      <c r="O60" s="5">
        <v>62.55</v>
      </c>
      <c r="P60" s="5">
        <f t="shared" si="20"/>
        <v>0</v>
      </c>
    </row>
    <row r="61">
      <c r="K61" s="2" t="s">
        <v>28</v>
      </c>
      <c r="L61" s="2" t="s">
        <v>29</v>
      </c>
      <c r="M61" s="2" t="s">
        <v>27</v>
      </c>
      <c r="N61" s="3">
        <v>0.0</v>
      </c>
      <c r="O61" s="5">
        <f>62.55*1.5</f>
        <v>93.825</v>
      </c>
      <c r="P61" s="5">
        <f t="shared" si="20"/>
        <v>0</v>
      </c>
    </row>
    <row r="62">
      <c r="K62" s="2" t="s">
        <v>31</v>
      </c>
      <c r="L62" s="2" t="s">
        <v>32</v>
      </c>
      <c r="M62" s="2" t="s">
        <v>33</v>
      </c>
      <c r="N62" s="3">
        <v>0.0</v>
      </c>
      <c r="O62" s="5">
        <v>4500.0</v>
      </c>
      <c r="P62" s="5">
        <f t="shared" si="20"/>
        <v>0</v>
      </c>
    </row>
    <row r="63">
      <c r="K63" s="2" t="s">
        <v>34</v>
      </c>
      <c r="L63" s="2" t="s">
        <v>32</v>
      </c>
      <c r="M63" s="2" t="s">
        <v>33</v>
      </c>
      <c r="N63" s="3">
        <v>0.0</v>
      </c>
      <c r="O63" s="5">
        <v>2500.0</v>
      </c>
      <c r="P63" s="5">
        <f t="shared" si="20"/>
        <v>0</v>
      </c>
    </row>
    <row r="64">
      <c r="K64" s="2"/>
      <c r="L64" s="2"/>
      <c r="M64" s="2"/>
      <c r="N64" s="2"/>
      <c r="O64" s="6"/>
      <c r="P64" s="6"/>
    </row>
    <row r="65">
      <c r="K65" s="2" t="s">
        <v>37</v>
      </c>
      <c r="L65" s="2"/>
      <c r="M65" s="2"/>
      <c r="N65" s="2"/>
      <c r="O65" s="6"/>
      <c r="P65" s="6"/>
    </row>
    <row r="66">
      <c r="K66" s="2" t="s">
        <v>36</v>
      </c>
      <c r="L66" s="2" t="s">
        <v>22</v>
      </c>
      <c r="M66" s="2" t="s">
        <v>27</v>
      </c>
      <c r="N66" s="3">
        <v>0.0</v>
      </c>
      <c r="O66" s="5">
        <v>62.55</v>
      </c>
      <c r="P66" s="5">
        <f t="shared" ref="P66:P70" si="21">N66*O66</f>
        <v>0</v>
      </c>
    </row>
    <row r="67">
      <c r="K67" s="2" t="s">
        <v>25</v>
      </c>
      <c r="L67" s="2" t="s">
        <v>26</v>
      </c>
      <c r="M67" s="2" t="s">
        <v>27</v>
      </c>
      <c r="N67" s="3">
        <v>0.0</v>
      </c>
      <c r="O67" s="5">
        <v>62.55</v>
      </c>
      <c r="P67" s="5">
        <f t="shared" si="21"/>
        <v>0</v>
      </c>
    </row>
    <row r="68">
      <c r="K68" s="2" t="s">
        <v>28</v>
      </c>
      <c r="L68" s="2" t="s">
        <v>29</v>
      </c>
      <c r="M68" s="2" t="s">
        <v>27</v>
      </c>
      <c r="N68" s="3">
        <v>0.0</v>
      </c>
      <c r="O68" s="5">
        <f>62.55*1.5</f>
        <v>93.825</v>
      </c>
      <c r="P68" s="5">
        <f t="shared" si="21"/>
        <v>0</v>
      </c>
    </row>
    <row r="69">
      <c r="K69" s="2" t="s">
        <v>31</v>
      </c>
      <c r="L69" s="2" t="s">
        <v>32</v>
      </c>
      <c r="M69" s="2" t="s">
        <v>33</v>
      </c>
      <c r="N69" s="3">
        <v>0.0</v>
      </c>
      <c r="O69" s="5">
        <v>5500.0</v>
      </c>
      <c r="P69" s="5">
        <f t="shared" si="21"/>
        <v>0</v>
      </c>
    </row>
    <row r="70">
      <c r="K70" s="2" t="s">
        <v>34</v>
      </c>
      <c r="L70" s="2" t="s">
        <v>32</v>
      </c>
      <c r="M70" s="2" t="s">
        <v>33</v>
      </c>
      <c r="N70" s="3">
        <v>0.0</v>
      </c>
      <c r="O70" s="5">
        <v>2500.0</v>
      </c>
      <c r="P70" s="5">
        <f t="shared" si="21"/>
        <v>0</v>
      </c>
    </row>
    <row r="71">
      <c r="K71" s="2"/>
      <c r="L71" s="2"/>
      <c r="M71" s="2"/>
      <c r="N71" s="2"/>
      <c r="O71" s="6"/>
      <c r="P71" s="6"/>
    </row>
    <row r="72">
      <c r="K72" s="2" t="s">
        <v>39</v>
      </c>
      <c r="L72" s="2"/>
      <c r="M72" s="2"/>
      <c r="N72" s="2"/>
      <c r="O72" s="6"/>
      <c r="P72" s="6"/>
    </row>
    <row r="73">
      <c r="K73" s="2" t="s">
        <v>36</v>
      </c>
      <c r="L73" s="2" t="s">
        <v>22</v>
      </c>
      <c r="M73" s="2" t="s">
        <v>27</v>
      </c>
      <c r="N73" s="3">
        <v>0.0</v>
      </c>
      <c r="O73" s="5">
        <v>62.55</v>
      </c>
      <c r="P73" s="5">
        <f t="shared" ref="P73:P78" si="22">N73*O73</f>
        <v>0</v>
      </c>
    </row>
    <row r="74">
      <c r="K74" s="2" t="s">
        <v>25</v>
      </c>
      <c r="L74" s="2" t="s">
        <v>26</v>
      </c>
      <c r="M74" s="2" t="s">
        <v>27</v>
      </c>
      <c r="N74" s="3">
        <v>0.0</v>
      </c>
      <c r="O74" s="5">
        <v>62.55</v>
      </c>
      <c r="P74" s="5">
        <f t="shared" si="22"/>
        <v>0</v>
      </c>
    </row>
    <row r="75">
      <c r="K75" s="2" t="s">
        <v>28</v>
      </c>
      <c r="L75" s="2" t="s">
        <v>29</v>
      </c>
      <c r="M75" s="2" t="s">
        <v>27</v>
      </c>
      <c r="N75" s="3">
        <v>0.0</v>
      </c>
      <c r="O75" s="5">
        <f>62.55*1.5</f>
        <v>93.825</v>
      </c>
      <c r="P75" s="5">
        <f t="shared" si="22"/>
        <v>0</v>
      </c>
    </row>
    <row r="76">
      <c r="K76" s="2" t="s">
        <v>43</v>
      </c>
      <c r="L76" s="2" t="s">
        <v>44</v>
      </c>
      <c r="M76" s="2" t="s">
        <v>33</v>
      </c>
      <c r="N76" s="3">
        <v>0.0</v>
      </c>
      <c r="O76" s="5">
        <v>6500.0</v>
      </c>
      <c r="P76" s="5">
        <f t="shared" si="22"/>
        <v>0</v>
      </c>
    </row>
    <row r="77">
      <c r="K77" s="2" t="s">
        <v>45</v>
      </c>
      <c r="L77" s="2" t="s">
        <v>46</v>
      </c>
      <c r="M77" s="2" t="s">
        <v>30</v>
      </c>
      <c r="N77" s="3">
        <v>0.0</v>
      </c>
      <c r="O77" s="5">
        <v>32000.0</v>
      </c>
      <c r="P77" s="5">
        <f t="shared" si="22"/>
        <v>0</v>
      </c>
    </row>
    <row r="78">
      <c r="K78" s="2" t="s">
        <v>47</v>
      </c>
      <c r="L78" s="2" t="s">
        <v>48</v>
      </c>
      <c r="M78" s="2" t="s">
        <v>41</v>
      </c>
      <c r="N78" s="3">
        <v>0.0</v>
      </c>
      <c r="O78" s="5">
        <v>825.0</v>
      </c>
      <c r="P78" s="5">
        <f t="shared" si="22"/>
        <v>0</v>
      </c>
    </row>
    <row r="79">
      <c r="K79" s="2"/>
      <c r="L79" s="2"/>
      <c r="M79" s="2"/>
      <c r="N79" s="2"/>
      <c r="O79" s="6"/>
      <c r="P79" s="6"/>
    </row>
    <row r="80">
      <c r="K80" s="2" t="s">
        <v>49</v>
      </c>
      <c r="L80" s="2"/>
      <c r="M80" s="2"/>
      <c r="N80" s="3">
        <f>N52+N53+N54+N59+N60+N61+N66+N67+N68+N73+N74+N75</f>
        <v>60</v>
      </c>
      <c r="O80" s="6"/>
      <c r="P80" s="6"/>
    </row>
    <row r="81">
      <c r="K81" s="2"/>
      <c r="L81" s="2"/>
      <c r="M81" s="2"/>
      <c r="N81" s="2"/>
      <c r="O81" s="6"/>
      <c r="P81" s="6"/>
    </row>
    <row r="82">
      <c r="K82" s="2" t="s">
        <v>50</v>
      </c>
      <c r="L82" s="2"/>
      <c r="M82" s="2"/>
      <c r="N82" s="2"/>
      <c r="O82" s="2"/>
      <c r="P82" s="5">
        <f>SUM(P52:P81)</f>
        <v>9065.75</v>
      </c>
    </row>
    <row r="83">
      <c r="K83" s="2" t="s">
        <v>51</v>
      </c>
      <c r="L83" s="2"/>
      <c r="M83" s="2"/>
      <c r="N83" s="2"/>
      <c r="O83" s="18">
        <v>0.15</v>
      </c>
      <c r="P83" s="5">
        <f>P82*O83</f>
        <v>1359.8625</v>
      </c>
    </row>
    <row r="84">
      <c r="K84" s="2" t="s">
        <v>52</v>
      </c>
      <c r="L84" s="2"/>
      <c r="M84" s="2"/>
      <c r="N84" s="2"/>
      <c r="O84" s="2"/>
      <c r="P84" s="5">
        <f>P82+P83</f>
        <v>10425.6125</v>
      </c>
    </row>
  </sheetData>
  <mergeCells count="3">
    <mergeCell ref="B2:C2"/>
    <mergeCell ref="L2:M2"/>
    <mergeCell ref="L45:M45"/>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75"/>
    <col customWidth="1" min="6" max="6" width="17.5"/>
    <col customWidth="1" min="11" max="11" width="18.88"/>
  </cols>
  <sheetData>
    <row r="1">
      <c r="A1" s="20" t="s">
        <v>4</v>
      </c>
      <c r="B1" s="21" t="s">
        <v>56</v>
      </c>
      <c r="K1" s="21" t="s">
        <v>4</v>
      </c>
      <c r="L1" s="21" t="s">
        <v>56</v>
      </c>
      <c r="N1" s="2"/>
      <c r="O1" s="2"/>
      <c r="P1" s="2"/>
    </row>
    <row r="2">
      <c r="A2" s="20" t="s">
        <v>6</v>
      </c>
      <c r="B2" s="23">
        <v>10001.0</v>
      </c>
      <c r="C2" s="21"/>
      <c r="K2" s="21" t="s">
        <v>6</v>
      </c>
      <c r="L2" s="23">
        <v>10001.0</v>
      </c>
      <c r="M2" s="21"/>
      <c r="N2" s="2"/>
      <c r="O2" s="2"/>
      <c r="P2" s="2"/>
    </row>
    <row r="3">
      <c r="K3" s="2"/>
      <c r="L3" s="2"/>
      <c r="M3" s="2"/>
      <c r="N3" s="2"/>
      <c r="O3" s="2"/>
      <c r="P3" s="2"/>
    </row>
    <row r="4">
      <c r="K4" s="2" t="s">
        <v>7</v>
      </c>
      <c r="L4" s="2" t="s">
        <v>8</v>
      </c>
      <c r="M4" s="2" t="s">
        <v>9</v>
      </c>
      <c r="N4" s="2" t="s">
        <v>10</v>
      </c>
      <c r="O4" s="2" t="s">
        <v>11</v>
      </c>
      <c r="P4" s="2" t="s">
        <v>12</v>
      </c>
    </row>
    <row r="5">
      <c r="K5" s="2"/>
      <c r="L5" s="2"/>
      <c r="M5" s="2"/>
      <c r="N5" s="2"/>
      <c r="O5" s="2"/>
      <c r="P5" s="2"/>
    </row>
    <row r="6">
      <c r="A6" s="24" t="s">
        <v>9</v>
      </c>
      <c r="B6" s="24" t="s">
        <v>14</v>
      </c>
      <c r="C6" s="24" t="s">
        <v>15</v>
      </c>
      <c r="D6" s="24" t="s">
        <v>16</v>
      </c>
      <c r="E6" s="24" t="s">
        <v>17</v>
      </c>
      <c r="F6" s="24" t="s">
        <v>18</v>
      </c>
      <c r="G6" s="24" t="s">
        <v>19</v>
      </c>
      <c r="H6" s="24" t="s">
        <v>20</v>
      </c>
      <c r="K6" s="2" t="s">
        <v>36</v>
      </c>
      <c r="L6" s="2" t="s">
        <v>22</v>
      </c>
      <c r="M6" s="2" t="s">
        <v>27</v>
      </c>
      <c r="N6" s="3">
        <f>10+8+12+100</f>
        <v>130</v>
      </c>
      <c r="O6" s="5">
        <v>62.55</v>
      </c>
      <c r="P6" s="5">
        <f t="shared" ref="P6:P14" si="1">N6*O6</f>
        <v>8131.5</v>
      </c>
    </row>
    <row r="7">
      <c r="A7" s="24" t="s">
        <v>27</v>
      </c>
      <c r="B7" s="7">
        <f>P6+P7+P8</f>
        <v>87413.625</v>
      </c>
      <c r="C7" s="8">
        <f>P52+P53</f>
        <v>0</v>
      </c>
      <c r="D7" s="7">
        <f t="shared" ref="D7:D11" si="2">B7+C7</f>
        <v>87413.625</v>
      </c>
      <c r="E7" s="8">
        <v>35000.0</v>
      </c>
      <c r="F7" s="7">
        <f t="shared" ref="F7:F11" si="3">D7-E7</f>
        <v>52413.625</v>
      </c>
      <c r="G7" s="9">
        <f t="shared" ref="G7:G11" si="4">E7/D7</f>
        <v>0.4003952473</v>
      </c>
      <c r="K7" s="2" t="s">
        <v>25</v>
      </c>
      <c r="L7" s="2" t="s">
        <v>26</v>
      </c>
      <c r="M7" s="2" t="s">
        <v>27</v>
      </c>
      <c r="N7" s="3">
        <f>75+80+120+700</f>
        <v>975</v>
      </c>
      <c r="O7" s="5">
        <v>62.55</v>
      </c>
      <c r="P7" s="5">
        <f t="shared" si="1"/>
        <v>60986.25</v>
      </c>
    </row>
    <row r="8">
      <c r="A8" s="24" t="s">
        <v>33</v>
      </c>
      <c r="B8" s="7">
        <f>P9+P10+P11</f>
        <v>51500</v>
      </c>
      <c r="C8" s="8">
        <f>P54+P55</f>
        <v>0</v>
      </c>
      <c r="D8" s="7">
        <f t="shared" si="2"/>
        <v>51500</v>
      </c>
      <c r="E8" s="8">
        <v>44000.0</v>
      </c>
      <c r="F8" s="7">
        <f t="shared" si="3"/>
        <v>7500</v>
      </c>
      <c r="G8" s="9">
        <f t="shared" si="4"/>
        <v>0.854368932</v>
      </c>
      <c r="K8" s="2" t="s">
        <v>28</v>
      </c>
      <c r="L8" s="2" t="s">
        <v>29</v>
      </c>
      <c r="M8" s="2" t="s">
        <v>27</v>
      </c>
      <c r="N8" s="3">
        <f>N7*0.2</f>
        <v>195</v>
      </c>
      <c r="O8" s="5">
        <f>O7*1.5</f>
        <v>93.825</v>
      </c>
      <c r="P8" s="5">
        <f t="shared" si="1"/>
        <v>18295.875</v>
      </c>
    </row>
    <row r="9">
      <c r="A9" s="24" t="s">
        <v>30</v>
      </c>
      <c r="B9" s="7">
        <f t="shared" ref="B9:B11" si="5">P12</f>
        <v>18000</v>
      </c>
      <c r="C9" s="8">
        <v>0.0</v>
      </c>
      <c r="D9" s="7">
        <f t="shared" si="2"/>
        <v>18000</v>
      </c>
      <c r="E9" s="8">
        <v>3000.0</v>
      </c>
      <c r="F9" s="7">
        <f t="shared" si="3"/>
        <v>15000</v>
      </c>
      <c r="G9" s="9">
        <f t="shared" si="4"/>
        <v>0.1666666667</v>
      </c>
      <c r="K9" s="2" t="s">
        <v>31</v>
      </c>
      <c r="L9" s="2" t="s">
        <v>32</v>
      </c>
      <c r="M9" s="2" t="s">
        <v>33</v>
      </c>
      <c r="N9" s="3">
        <v>3.0</v>
      </c>
      <c r="O9" s="5">
        <v>2500.0</v>
      </c>
      <c r="P9" s="5">
        <f t="shared" si="1"/>
        <v>7500</v>
      </c>
    </row>
    <row r="10">
      <c r="A10" s="24" t="s">
        <v>41</v>
      </c>
      <c r="B10" s="7">
        <f t="shared" si="5"/>
        <v>3300</v>
      </c>
      <c r="C10" s="8">
        <v>0.0</v>
      </c>
      <c r="D10" s="7">
        <f t="shared" si="2"/>
        <v>3300</v>
      </c>
      <c r="E10" s="8">
        <v>1500.0</v>
      </c>
      <c r="F10" s="7">
        <f t="shared" si="3"/>
        <v>1800</v>
      </c>
      <c r="G10" s="9">
        <f t="shared" si="4"/>
        <v>0.4545454545</v>
      </c>
      <c r="K10" s="2" t="s">
        <v>34</v>
      </c>
      <c r="L10" s="2" t="s">
        <v>32</v>
      </c>
      <c r="M10" s="2" t="s">
        <v>33</v>
      </c>
      <c r="N10" s="3">
        <v>4.0</v>
      </c>
      <c r="O10" s="5">
        <v>2500.0</v>
      </c>
      <c r="P10" s="5">
        <f t="shared" si="1"/>
        <v>10000</v>
      </c>
    </row>
    <row r="11">
      <c r="A11" s="24" t="s">
        <v>57</v>
      </c>
      <c r="B11" s="7">
        <f t="shared" si="5"/>
        <v>1500</v>
      </c>
      <c r="C11" s="8">
        <v>0.0</v>
      </c>
      <c r="D11" s="7">
        <f t="shared" si="2"/>
        <v>1500</v>
      </c>
      <c r="E11" s="8">
        <v>250.0</v>
      </c>
      <c r="F11" s="7">
        <f t="shared" si="3"/>
        <v>1250</v>
      </c>
      <c r="G11" s="9">
        <f t="shared" si="4"/>
        <v>0.1666666667</v>
      </c>
      <c r="K11" s="2" t="s">
        <v>58</v>
      </c>
      <c r="L11" s="2" t="s">
        <v>44</v>
      </c>
      <c r="M11" s="2" t="s">
        <v>33</v>
      </c>
      <c r="N11" s="3">
        <v>8.0</v>
      </c>
      <c r="O11" s="5">
        <v>4250.0</v>
      </c>
      <c r="P11" s="5">
        <f t="shared" si="1"/>
        <v>34000</v>
      </c>
    </row>
    <row r="12">
      <c r="B12" s="7"/>
      <c r="C12" s="7"/>
      <c r="D12" s="7"/>
      <c r="E12" s="7"/>
      <c r="G12" s="9"/>
      <c r="K12" s="2" t="s">
        <v>45</v>
      </c>
      <c r="L12" s="2" t="s">
        <v>46</v>
      </c>
      <c r="M12" s="2" t="s">
        <v>30</v>
      </c>
      <c r="N12" s="3">
        <v>1.0</v>
      </c>
      <c r="O12" s="5">
        <v>18000.0</v>
      </c>
      <c r="P12" s="5">
        <f t="shared" si="1"/>
        <v>18000</v>
      </c>
    </row>
    <row r="13">
      <c r="A13" s="24" t="s">
        <v>42</v>
      </c>
      <c r="B13" s="7">
        <f t="shared" ref="B13:C13" si="6">SUM(B7:B12)</f>
        <v>161713.625</v>
      </c>
      <c r="C13" s="7">
        <f t="shared" si="6"/>
        <v>0</v>
      </c>
      <c r="D13" s="7">
        <f>B13+C13</f>
        <v>161713.625</v>
      </c>
      <c r="E13" s="7">
        <f>SUM(E7:E12)</f>
        <v>83750</v>
      </c>
      <c r="F13" s="7">
        <f>D13-E13</f>
        <v>77963.625</v>
      </c>
      <c r="G13" s="9">
        <f>E13/D13</f>
        <v>0.5178908085</v>
      </c>
      <c r="K13" s="2" t="s">
        <v>47</v>
      </c>
      <c r="L13" s="2" t="s">
        <v>48</v>
      </c>
      <c r="M13" s="2" t="s">
        <v>41</v>
      </c>
      <c r="N13" s="3">
        <v>4.0</v>
      </c>
      <c r="O13" s="5">
        <v>825.0</v>
      </c>
      <c r="P13" s="5">
        <f t="shared" si="1"/>
        <v>3300</v>
      </c>
    </row>
    <row r="14">
      <c r="K14" s="2" t="s">
        <v>59</v>
      </c>
      <c r="L14" s="2" t="s">
        <v>60</v>
      </c>
      <c r="M14" s="2" t="s">
        <v>57</v>
      </c>
      <c r="N14" s="3">
        <v>1.0</v>
      </c>
      <c r="O14" s="5">
        <v>1500.0</v>
      </c>
      <c r="P14" s="5">
        <f t="shared" si="1"/>
        <v>1500</v>
      </c>
    </row>
    <row r="15">
      <c r="K15" s="2"/>
      <c r="L15" s="2"/>
      <c r="M15" s="2"/>
      <c r="N15" s="2"/>
      <c r="O15" s="6"/>
      <c r="P15" s="6"/>
    </row>
    <row r="16">
      <c r="K16" s="2"/>
      <c r="L16" s="2"/>
      <c r="M16" s="2"/>
      <c r="N16" s="2"/>
      <c r="O16" s="6"/>
      <c r="P16" s="6"/>
    </row>
    <row r="17">
      <c r="K17" s="2"/>
      <c r="L17" s="2"/>
      <c r="M17" s="2"/>
      <c r="N17" s="2"/>
      <c r="O17" s="6"/>
      <c r="P17" s="6"/>
    </row>
    <row r="18">
      <c r="K18" s="2"/>
      <c r="L18" s="2"/>
      <c r="M18" s="2"/>
      <c r="N18" s="2"/>
      <c r="O18" s="6"/>
      <c r="P18" s="6"/>
    </row>
    <row r="19">
      <c r="K19" s="2"/>
      <c r="L19" s="2"/>
      <c r="M19" s="2"/>
      <c r="N19" s="2"/>
      <c r="O19" s="6"/>
      <c r="P19" s="6"/>
    </row>
    <row r="20">
      <c r="K20" s="2"/>
      <c r="L20" s="2"/>
      <c r="M20" s="2"/>
      <c r="N20" s="2"/>
      <c r="O20" s="6"/>
      <c r="P20" s="6"/>
    </row>
    <row r="21">
      <c r="K21" s="2"/>
      <c r="L21" s="2"/>
      <c r="M21" s="2"/>
      <c r="N21" s="2"/>
      <c r="O21" s="6"/>
      <c r="P21" s="6"/>
    </row>
    <row r="22">
      <c r="K22" s="2"/>
      <c r="L22" s="2"/>
      <c r="M22" s="2"/>
      <c r="N22" s="2"/>
      <c r="O22" s="6"/>
      <c r="P22" s="6"/>
    </row>
    <row r="23">
      <c r="K23" s="2"/>
      <c r="L23" s="2"/>
      <c r="M23" s="2"/>
      <c r="N23" s="2"/>
      <c r="O23" s="6"/>
      <c r="P23" s="6"/>
    </row>
    <row r="24">
      <c r="K24" s="2"/>
      <c r="L24" s="2"/>
      <c r="M24" s="2"/>
      <c r="N24" s="2"/>
      <c r="O24" s="6"/>
      <c r="P24" s="6"/>
    </row>
    <row r="25">
      <c r="K25" s="2"/>
      <c r="L25" s="2"/>
      <c r="M25" s="2"/>
      <c r="N25" s="2"/>
      <c r="O25" s="6"/>
      <c r="P25" s="6"/>
    </row>
    <row r="26">
      <c r="K26" s="2"/>
      <c r="L26" s="2"/>
      <c r="M26" s="2"/>
      <c r="N26" s="2"/>
      <c r="O26" s="6"/>
      <c r="P26" s="6"/>
    </row>
    <row r="27">
      <c r="K27" s="2"/>
      <c r="L27" s="2"/>
      <c r="M27" s="2"/>
      <c r="N27" s="2"/>
      <c r="O27" s="6"/>
      <c r="P27" s="6"/>
    </row>
    <row r="28">
      <c r="K28" s="2"/>
      <c r="L28" s="2"/>
      <c r="M28" s="2"/>
      <c r="N28" s="2"/>
      <c r="O28" s="6"/>
      <c r="P28" s="6"/>
    </row>
    <row r="29">
      <c r="K29" s="2"/>
      <c r="L29" s="2"/>
      <c r="M29" s="2"/>
      <c r="N29" s="2"/>
      <c r="O29" s="6"/>
      <c r="P29" s="6"/>
    </row>
    <row r="30">
      <c r="K30" s="2"/>
      <c r="L30" s="2"/>
      <c r="M30" s="2"/>
      <c r="N30" s="2"/>
      <c r="O30" s="6"/>
      <c r="P30" s="6"/>
    </row>
    <row r="31">
      <c r="K31" s="2"/>
      <c r="L31" s="2"/>
      <c r="M31" s="2"/>
      <c r="N31" s="2"/>
      <c r="O31" s="6"/>
      <c r="P31" s="6"/>
    </row>
    <row r="32">
      <c r="K32" s="2"/>
      <c r="L32" s="2"/>
      <c r="M32" s="2"/>
      <c r="N32" s="2"/>
      <c r="O32" s="6"/>
      <c r="P32" s="6"/>
    </row>
    <row r="33">
      <c r="K33" s="2"/>
      <c r="L33" s="2"/>
      <c r="M33" s="2"/>
      <c r="N33" s="2"/>
      <c r="O33" s="6"/>
      <c r="P33" s="6"/>
    </row>
    <row r="34">
      <c r="K34" s="2" t="s">
        <v>49</v>
      </c>
      <c r="L34" s="2"/>
      <c r="M34" s="2"/>
      <c r="N34" s="3">
        <f>N6+N7+N8</f>
        <v>1300</v>
      </c>
      <c r="O34" s="6"/>
      <c r="P34" s="6"/>
    </row>
    <row r="35">
      <c r="K35" s="2"/>
      <c r="L35" s="2"/>
      <c r="M35" s="2"/>
      <c r="N35" s="2"/>
      <c r="O35" s="6"/>
      <c r="P35" s="6"/>
    </row>
    <row r="36">
      <c r="K36" s="2" t="s">
        <v>50</v>
      </c>
      <c r="L36" s="2"/>
      <c r="M36" s="2"/>
      <c r="N36" s="2"/>
      <c r="O36" s="2"/>
      <c r="P36" s="5">
        <f>SUM(P6:P35)</f>
        <v>161713.625</v>
      </c>
    </row>
    <row r="37">
      <c r="K37" s="2" t="s">
        <v>51</v>
      </c>
      <c r="L37" s="2"/>
      <c r="M37" s="2"/>
      <c r="N37" s="2"/>
      <c r="O37" s="18">
        <v>0.15</v>
      </c>
      <c r="P37" s="5">
        <f>P36*O37</f>
        <v>24257.04375</v>
      </c>
    </row>
    <row r="38">
      <c r="K38" s="2" t="s">
        <v>52</v>
      </c>
      <c r="L38" s="2"/>
      <c r="M38" s="2"/>
      <c r="N38" s="2"/>
      <c r="O38" s="2"/>
      <c r="P38" s="5">
        <f>P36+P37</f>
        <v>185970.6688</v>
      </c>
    </row>
  </sheetData>
  <mergeCells count="2">
    <mergeCell ref="B1:C1"/>
    <mergeCell ref="L1:M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75"/>
    <col customWidth="1" min="6" max="6" width="17.5"/>
  </cols>
  <sheetData>
    <row r="1">
      <c r="A1" s="20" t="s">
        <v>4</v>
      </c>
      <c r="B1" s="21" t="s">
        <v>61</v>
      </c>
      <c r="J1" s="21" t="s">
        <v>4</v>
      </c>
      <c r="K1" s="21" t="s">
        <v>61</v>
      </c>
      <c r="M1" s="2"/>
      <c r="N1" s="2"/>
      <c r="O1" s="2"/>
    </row>
    <row r="2">
      <c r="A2" s="20" t="s">
        <v>6</v>
      </c>
      <c r="B2" s="23">
        <v>10002.0</v>
      </c>
      <c r="C2" s="21"/>
      <c r="J2" s="21" t="s">
        <v>6</v>
      </c>
      <c r="K2" s="23">
        <v>10002.0</v>
      </c>
      <c r="L2" s="21"/>
      <c r="M2" s="2"/>
      <c r="N2" s="2"/>
      <c r="O2" s="2"/>
    </row>
    <row r="3">
      <c r="J3" s="2"/>
      <c r="K3" s="2"/>
      <c r="L3" s="2"/>
      <c r="M3" s="2"/>
      <c r="N3" s="2"/>
      <c r="O3" s="2"/>
    </row>
    <row r="4">
      <c r="J4" s="2" t="s">
        <v>7</v>
      </c>
      <c r="K4" s="2" t="s">
        <v>8</v>
      </c>
      <c r="L4" s="2" t="s">
        <v>9</v>
      </c>
      <c r="M4" s="2" t="s">
        <v>10</v>
      </c>
      <c r="N4" s="2" t="s">
        <v>11</v>
      </c>
      <c r="O4" s="2" t="s">
        <v>12</v>
      </c>
    </row>
    <row r="5">
      <c r="J5" s="2" t="s">
        <v>62</v>
      </c>
      <c r="K5" s="2"/>
      <c r="L5" s="2"/>
      <c r="M5" s="2"/>
      <c r="N5" s="2"/>
      <c r="O5" s="2"/>
    </row>
    <row r="6">
      <c r="A6" s="24" t="s">
        <v>63</v>
      </c>
      <c r="B6" s="24" t="s">
        <v>14</v>
      </c>
      <c r="C6" s="24" t="s">
        <v>15</v>
      </c>
      <c r="D6" s="24" t="s">
        <v>16</v>
      </c>
      <c r="E6" s="24" t="s">
        <v>17</v>
      </c>
      <c r="F6" s="24" t="s">
        <v>18</v>
      </c>
      <c r="G6" s="24" t="s">
        <v>19</v>
      </c>
      <c r="H6" s="24" t="s">
        <v>20</v>
      </c>
      <c r="J6" s="2" t="s">
        <v>36</v>
      </c>
      <c r="K6" s="2" t="s">
        <v>22</v>
      </c>
      <c r="L6" s="2" t="s">
        <v>27</v>
      </c>
      <c r="M6" s="3">
        <v>0.0</v>
      </c>
      <c r="N6" s="5">
        <v>62.55</v>
      </c>
      <c r="O6" s="5">
        <f t="shared" ref="O6:O10" si="1">M6*N6</f>
        <v>0</v>
      </c>
    </row>
    <row r="7">
      <c r="A7" s="24" t="s">
        <v>62</v>
      </c>
      <c r="J7" s="2" t="s">
        <v>25</v>
      </c>
      <c r="K7" s="2" t="s">
        <v>26</v>
      </c>
      <c r="L7" s="2" t="s">
        <v>27</v>
      </c>
      <c r="M7" s="3">
        <v>400.0</v>
      </c>
      <c r="N7" s="5">
        <v>62.55</v>
      </c>
      <c r="O7" s="5">
        <f t="shared" si="1"/>
        <v>25020</v>
      </c>
    </row>
    <row r="8">
      <c r="A8" s="24" t="s">
        <v>27</v>
      </c>
      <c r="B8" s="7">
        <f>O7</f>
        <v>25020</v>
      </c>
      <c r="C8" s="8">
        <f>P52+P53</f>
        <v>0</v>
      </c>
      <c r="D8" s="7">
        <f t="shared" ref="D8:D9" si="2">B8+C8</f>
        <v>25020</v>
      </c>
      <c r="E8" s="8">
        <v>13448.25</v>
      </c>
      <c r="F8" s="7">
        <f t="shared" ref="F8:F9" si="3">D8-E8</f>
        <v>11571.75</v>
      </c>
      <c r="G8" s="9">
        <f t="shared" ref="G8:G9" si="4">E8/D8</f>
        <v>0.5375</v>
      </c>
      <c r="J8" s="2" t="s">
        <v>28</v>
      </c>
      <c r="K8" s="2" t="s">
        <v>29</v>
      </c>
      <c r="L8" s="2" t="s">
        <v>27</v>
      </c>
      <c r="M8" s="3">
        <v>0.0</v>
      </c>
      <c r="N8" s="5">
        <f>N7*1.5</f>
        <v>93.825</v>
      </c>
      <c r="O8" s="5">
        <f t="shared" si="1"/>
        <v>0</v>
      </c>
    </row>
    <row r="9">
      <c r="A9" s="24" t="s">
        <v>33</v>
      </c>
      <c r="B9" s="7">
        <f>O9+O10</f>
        <v>10000</v>
      </c>
      <c r="C9" s="8">
        <f>P54+P55</f>
        <v>0</v>
      </c>
      <c r="D9" s="7">
        <f t="shared" si="2"/>
        <v>10000</v>
      </c>
      <c r="E9" s="8">
        <v>10000.0</v>
      </c>
      <c r="F9" s="7">
        <f t="shared" si="3"/>
        <v>0</v>
      </c>
      <c r="G9" s="9">
        <f t="shared" si="4"/>
        <v>1</v>
      </c>
      <c r="J9" s="2" t="s">
        <v>31</v>
      </c>
      <c r="K9" s="2" t="s">
        <v>32</v>
      </c>
      <c r="L9" s="2" t="s">
        <v>33</v>
      </c>
      <c r="M9" s="3">
        <v>1.0</v>
      </c>
      <c r="N9" s="5">
        <v>5000.0</v>
      </c>
      <c r="O9" s="5">
        <f t="shared" si="1"/>
        <v>5000</v>
      </c>
    </row>
    <row r="10">
      <c r="B10" s="7"/>
      <c r="C10" s="7"/>
      <c r="D10" s="7"/>
      <c r="E10" s="7"/>
      <c r="G10" s="9"/>
      <c r="J10" s="2" t="s">
        <v>34</v>
      </c>
      <c r="K10" s="2" t="s">
        <v>32</v>
      </c>
      <c r="L10" s="2" t="s">
        <v>33</v>
      </c>
      <c r="M10" s="3">
        <v>2.0</v>
      </c>
      <c r="N10" s="5">
        <v>2500.0</v>
      </c>
      <c r="O10" s="5">
        <f t="shared" si="1"/>
        <v>5000</v>
      </c>
    </row>
    <row r="11">
      <c r="A11" s="24" t="s">
        <v>64</v>
      </c>
      <c r="B11" s="7"/>
      <c r="C11" s="7"/>
      <c r="D11" s="7"/>
      <c r="E11" s="7"/>
      <c r="G11" s="9"/>
      <c r="J11" s="2"/>
      <c r="K11" s="2"/>
      <c r="L11" s="2"/>
      <c r="M11" s="2"/>
      <c r="N11" s="6"/>
      <c r="O11" s="6"/>
    </row>
    <row r="12">
      <c r="A12" s="24" t="s">
        <v>27</v>
      </c>
      <c r="B12" s="7">
        <f>O14</f>
        <v>31275</v>
      </c>
      <c r="C12" s="8">
        <v>0.0</v>
      </c>
      <c r="D12" s="7">
        <f t="shared" ref="D12:D13" si="5">B12+C12</f>
        <v>31275</v>
      </c>
      <c r="E12" s="8">
        <v>15025.0</v>
      </c>
      <c r="F12" s="7">
        <f t="shared" ref="F12:F13" si="6">D12-E12</f>
        <v>16250</v>
      </c>
      <c r="G12" s="9">
        <f t="shared" ref="G12:G13" si="7">E12/D12</f>
        <v>0.4804156675</v>
      </c>
      <c r="J12" s="2" t="s">
        <v>64</v>
      </c>
      <c r="K12" s="2"/>
      <c r="L12" s="2"/>
      <c r="M12" s="2"/>
      <c r="N12" s="6"/>
      <c r="O12" s="6"/>
    </row>
    <row r="13">
      <c r="A13" s="24" t="s">
        <v>33</v>
      </c>
      <c r="B13" s="7">
        <f>O16+O17</f>
        <v>9500</v>
      </c>
      <c r="C13" s="8">
        <v>0.0</v>
      </c>
      <c r="D13" s="7">
        <f t="shared" si="5"/>
        <v>9500</v>
      </c>
      <c r="E13" s="8">
        <v>9500.0</v>
      </c>
      <c r="F13" s="7">
        <f t="shared" si="6"/>
        <v>0</v>
      </c>
      <c r="G13" s="9">
        <f t="shared" si="7"/>
        <v>1</v>
      </c>
      <c r="J13" s="2" t="s">
        <v>36</v>
      </c>
      <c r="K13" s="2" t="s">
        <v>22</v>
      </c>
      <c r="L13" s="2" t="s">
        <v>27</v>
      </c>
      <c r="M13" s="3">
        <v>0.0</v>
      </c>
      <c r="N13" s="5">
        <v>62.55</v>
      </c>
      <c r="O13" s="5">
        <f t="shared" ref="O13:O17" si="8">M13*N13</f>
        <v>0</v>
      </c>
    </row>
    <row r="14">
      <c r="B14" s="7"/>
      <c r="C14" s="7"/>
      <c r="D14" s="7"/>
      <c r="E14" s="7"/>
      <c r="G14" s="9"/>
      <c r="J14" s="2" t="s">
        <v>25</v>
      </c>
      <c r="K14" s="2" t="s">
        <v>26</v>
      </c>
      <c r="L14" s="2" t="s">
        <v>27</v>
      </c>
      <c r="M14" s="3">
        <v>500.0</v>
      </c>
      <c r="N14" s="5">
        <v>62.55</v>
      </c>
      <c r="O14" s="5">
        <f t="shared" si="8"/>
        <v>31275</v>
      </c>
    </row>
    <row r="15">
      <c r="A15" s="24" t="s">
        <v>65</v>
      </c>
      <c r="B15" s="7"/>
      <c r="C15" s="7"/>
      <c r="D15" s="7"/>
      <c r="E15" s="7"/>
      <c r="G15" s="9"/>
      <c r="J15" s="2" t="s">
        <v>28</v>
      </c>
      <c r="K15" s="2" t="s">
        <v>29</v>
      </c>
      <c r="L15" s="2" t="s">
        <v>27</v>
      </c>
      <c r="M15" s="3">
        <v>0.0</v>
      </c>
      <c r="N15" s="5">
        <f>62.55*1.5</f>
        <v>93.825</v>
      </c>
      <c r="O15" s="5">
        <f t="shared" si="8"/>
        <v>0</v>
      </c>
    </row>
    <row r="16">
      <c r="A16" s="24" t="s">
        <v>38</v>
      </c>
      <c r="B16" s="7">
        <f>O21</f>
        <v>25020</v>
      </c>
      <c r="C16" s="8">
        <v>0.0</v>
      </c>
      <c r="D16" s="7">
        <f t="shared" ref="D16:D17" si="9">B16+C16</f>
        <v>25020</v>
      </c>
      <c r="E16" s="8">
        <v>15793.88</v>
      </c>
      <c r="F16" s="7">
        <f t="shared" ref="F16:F17" si="10">D16-E16</f>
        <v>9226.12</v>
      </c>
      <c r="G16" s="9">
        <f t="shared" ref="G16:G17" si="11">E16/D16</f>
        <v>0.6312501998</v>
      </c>
      <c r="J16" s="2" t="s">
        <v>31</v>
      </c>
      <c r="K16" s="2" t="s">
        <v>32</v>
      </c>
      <c r="L16" s="2" t="s">
        <v>33</v>
      </c>
      <c r="M16" s="3">
        <v>1.0</v>
      </c>
      <c r="N16" s="5">
        <v>4500.0</v>
      </c>
      <c r="O16" s="5">
        <f t="shared" si="8"/>
        <v>4500</v>
      </c>
    </row>
    <row r="17">
      <c r="A17" s="24" t="s">
        <v>33</v>
      </c>
      <c r="B17" s="7">
        <f>O23+O24</f>
        <v>10500</v>
      </c>
      <c r="C17" s="8">
        <v>0.0</v>
      </c>
      <c r="D17" s="7">
        <f t="shared" si="9"/>
        <v>10500</v>
      </c>
      <c r="E17" s="8">
        <v>10500.0</v>
      </c>
      <c r="F17" s="7">
        <f t="shared" si="10"/>
        <v>0</v>
      </c>
      <c r="G17" s="9">
        <f t="shared" si="11"/>
        <v>1</v>
      </c>
      <c r="J17" s="2" t="s">
        <v>34</v>
      </c>
      <c r="K17" s="2" t="s">
        <v>32</v>
      </c>
      <c r="L17" s="2" t="s">
        <v>33</v>
      </c>
      <c r="M17" s="3">
        <v>2.0</v>
      </c>
      <c r="N17" s="5">
        <v>2500.0</v>
      </c>
      <c r="O17" s="5">
        <f t="shared" si="8"/>
        <v>5000</v>
      </c>
    </row>
    <row r="18">
      <c r="A18" s="24"/>
      <c r="B18" s="7"/>
      <c r="C18" s="7"/>
      <c r="D18" s="7"/>
      <c r="E18" s="7"/>
      <c r="G18" s="9"/>
      <c r="J18" s="2"/>
      <c r="K18" s="2"/>
      <c r="L18" s="2"/>
      <c r="M18" s="2"/>
      <c r="N18" s="6"/>
      <c r="O18" s="6"/>
    </row>
    <row r="19">
      <c r="A19" s="24" t="s">
        <v>66</v>
      </c>
      <c r="B19" s="7"/>
      <c r="C19" s="7"/>
      <c r="D19" s="7"/>
      <c r="E19" s="7"/>
      <c r="G19" s="9"/>
      <c r="J19" s="2" t="s">
        <v>65</v>
      </c>
      <c r="K19" s="2"/>
      <c r="L19" s="2"/>
      <c r="M19" s="2"/>
      <c r="N19" s="6"/>
      <c r="O19" s="6"/>
    </row>
    <row r="20">
      <c r="A20" s="24" t="s">
        <v>38</v>
      </c>
      <c r="B20" s="7">
        <f>O28</f>
        <v>39093.75</v>
      </c>
      <c r="C20" s="8">
        <v>0.0</v>
      </c>
      <c r="D20" s="7">
        <f t="shared" ref="D20:D21" si="12">B20+C20</f>
        <v>39093.75</v>
      </c>
      <c r="E20" s="8">
        <v>24000.0</v>
      </c>
      <c r="F20" s="7">
        <f t="shared" ref="F20:F21" si="13">D20-E20</f>
        <v>15093.75</v>
      </c>
      <c r="G20" s="9">
        <f t="shared" ref="G20:G21" si="14">E20/D20</f>
        <v>0.6139088729</v>
      </c>
      <c r="J20" s="2" t="s">
        <v>36</v>
      </c>
      <c r="K20" s="2" t="s">
        <v>22</v>
      </c>
      <c r="L20" s="2" t="s">
        <v>27</v>
      </c>
      <c r="M20" s="3">
        <v>0.0</v>
      </c>
      <c r="N20" s="5">
        <v>62.55</v>
      </c>
      <c r="O20" s="5">
        <f t="shared" ref="O20:O24" si="15">M20*N20</f>
        <v>0</v>
      </c>
    </row>
    <row r="21">
      <c r="A21" s="24" t="s">
        <v>33</v>
      </c>
      <c r="B21" s="7">
        <f>O30+O31</f>
        <v>10500</v>
      </c>
      <c r="C21" s="8">
        <v>0.0</v>
      </c>
      <c r="D21" s="7">
        <f t="shared" si="12"/>
        <v>10500</v>
      </c>
      <c r="E21" s="8">
        <v>10500.0</v>
      </c>
      <c r="F21" s="7">
        <f t="shared" si="13"/>
        <v>0</v>
      </c>
      <c r="G21" s="9">
        <f t="shared" si="14"/>
        <v>1</v>
      </c>
      <c r="J21" s="2" t="s">
        <v>25</v>
      </c>
      <c r="K21" s="2" t="s">
        <v>26</v>
      </c>
      <c r="L21" s="2" t="s">
        <v>27</v>
      </c>
      <c r="M21" s="3">
        <v>400.0</v>
      </c>
      <c r="N21" s="5">
        <v>62.55</v>
      </c>
      <c r="O21" s="5">
        <f t="shared" si="15"/>
        <v>25020</v>
      </c>
    </row>
    <row r="22">
      <c r="B22" s="7"/>
      <c r="C22" s="7"/>
      <c r="D22" s="7"/>
      <c r="E22" s="7"/>
      <c r="G22" s="9"/>
      <c r="J22" s="2" t="s">
        <v>28</v>
      </c>
      <c r="K22" s="2" t="s">
        <v>29</v>
      </c>
      <c r="L22" s="2" t="s">
        <v>27</v>
      </c>
      <c r="M22" s="3">
        <v>0.0</v>
      </c>
      <c r="N22" s="5">
        <f>62.55*1.5</f>
        <v>93.825</v>
      </c>
      <c r="O22" s="5">
        <f t="shared" si="15"/>
        <v>0</v>
      </c>
    </row>
    <row r="23">
      <c r="A23" s="24" t="s">
        <v>67</v>
      </c>
      <c r="B23" s="7"/>
      <c r="C23" s="7"/>
      <c r="D23" s="7"/>
      <c r="E23" s="7"/>
      <c r="G23" s="9"/>
      <c r="J23" s="2" t="s">
        <v>31</v>
      </c>
      <c r="K23" s="2" t="s">
        <v>32</v>
      </c>
      <c r="L23" s="2" t="s">
        <v>33</v>
      </c>
      <c r="M23" s="3">
        <v>1.0</v>
      </c>
      <c r="N23" s="5">
        <v>5500.0</v>
      </c>
      <c r="O23" s="5">
        <f t="shared" si="15"/>
        <v>5500</v>
      </c>
    </row>
    <row r="24">
      <c r="A24" s="24" t="s">
        <v>38</v>
      </c>
      <c r="B24" s="7">
        <f>O35</f>
        <v>218925</v>
      </c>
      <c r="C24" s="8">
        <v>0.0</v>
      </c>
      <c r="D24" s="7">
        <f t="shared" ref="D24:D27" si="16">B24+C24</f>
        <v>218925</v>
      </c>
      <c r="E24" s="8">
        <v>92500.0</v>
      </c>
      <c r="F24" s="7">
        <f t="shared" ref="F24:F27" si="17">D24-E24</f>
        <v>126425</v>
      </c>
      <c r="G24" s="9">
        <f t="shared" ref="G24:G27" si="18">E24/D24</f>
        <v>0.4225191276</v>
      </c>
      <c r="J24" s="2" t="s">
        <v>34</v>
      </c>
      <c r="K24" s="2" t="s">
        <v>32</v>
      </c>
      <c r="L24" s="2" t="s">
        <v>33</v>
      </c>
      <c r="M24" s="3">
        <v>2.0</v>
      </c>
      <c r="N24" s="5">
        <v>2500.0</v>
      </c>
      <c r="O24" s="5">
        <f t="shared" si="15"/>
        <v>5000</v>
      </c>
    </row>
    <row r="25">
      <c r="A25" s="24" t="s">
        <v>40</v>
      </c>
      <c r="B25" s="7">
        <f>O37+O40</f>
        <v>310000</v>
      </c>
      <c r="C25" s="8">
        <v>0.0</v>
      </c>
      <c r="D25" s="7">
        <f t="shared" si="16"/>
        <v>310000</v>
      </c>
      <c r="E25" s="8">
        <v>290000.0</v>
      </c>
      <c r="F25" s="7">
        <f t="shared" si="17"/>
        <v>20000</v>
      </c>
      <c r="G25" s="9">
        <f t="shared" si="18"/>
        <v>0.935483871</v>
      </c>
      <c r="J25" s="2"/>
      <c r="K25" s="2"/>
      <c r="L25" s="2"/>
      <c r="M25" s="2"/>
      <c r="N25" s="6"/>
      <c r="O25" s="6"/>
    </row>
    <row r="26">
      <c r="A26" s="24" t="s">
        <v>30</v>
      </c>
      <c r="B26" s="7">
        <f t="shared" ref="B26:B27" si="19">O38</f>
        <v>85000</v>
      </c>
      <c r="C26" s="8">
        <v>0.0</v>
      </c>
      <c r="D26" s="7">
        <f t="shared" si="16"/>
        <v>85000</v>
      </c>
      <c r="E26" s="8">
        <v>62500.0</v>
      </c>
      <c r="F26" s="7">
        <f t="shared" si="17"/>
        <v>22500</v>
      </c>
      <c r="G26" s="9">
        <f t="shared" si="18"/>
        <v>0.7352941176</v>
      </c>
      <c r="J26" s="2" t="s">
        <v>66</v>
      </c>
      <c r="K26" s="2"/>
      <c r="L26" s="2"/>
      <c r="M26" s="2"/>
      <c r="N26" s="6"/>
      <c r="O26" s="6"/>
    </row>
    <row r="27">
      <c r="A27" s="24" t="s">
        <v>41</v>
      </c>
      <c r="B27" s="7">
        <f t="shared" si="19"/>
        <v>12375</v>
      </c>
      <c r="C27" s="8">
        <v>0.0</v>
      </c>
      <c r="D27" s="7">
        <f t="shared" si="16"/>
        <v>12375</v>
      </c>
      <c r="E27" s="8">
        <v>2075.0</v>
      </c>
      <c r="F27" s="7">
        <f t="shared" si="17"/>
        <v>10300</v>
      </c>
      <c r="G27" s="9">
        <f t="shared" si="18"/>
        <v>0.1676767677</v>
      </c>
      <c r="J27" s="2" t="s">
        <v>36</v>
      </c>
      <c r="K27" s="2" t="s">
        <v>22</v>
      </c>
      <c r="L27" s="2" t="s">
        <v>27</v>
      </c>
      <c r="M27" s="3">
        <v>0.0</v>
      </c>
      <c r="N27" s="5">
        <v>62.55</v>
      </c>
      <c r="O27" s="5">
        <f t="shared" ref="O27:O31" si="20">M27*N27</f>
        <v>0</v>
      </c>
    </row>
    <row r="28">
      <c r="B28" s="7"/>
      <c r="C28" s="7"/>
      <c r="D28" s="7"/>
      <c r="E28" s="7"/>
      <c r="G28" s="9"/>
      <c r="J28" s="2" t="s">
        <v>25</v>
      </c>
      <c r="K28" s="2" t="s">
        <v>26</v>
      </c>
      <c r="L28" s="2" t="s">
        <v>27</v>
      </c>
      <c r="M28" s="3">
        <v>625.0</v>
      </c>
      <c r="N28" s="5">
        <v>62.55</v>
      </c>
      <c r="O28" s="5">
        <f t="shared" si="20"/>
        <v>39093.75</v>
      </c>
    </row>
    <row r="29">
      <c r="A29" s="24" t="s">
        <v>42</v>
      </c>
      <c r="B29" s="7">
        <f t="shared" ref="B29:C29" si="21">SUM(B8:B28)</f>
        <v>787208.75</v>
      </c>
      <c r="C29" s="7">
        <f t="shared" si="21"/>
        <v>0</v>
      </c>
      <c r="D29" s="7">
        <f>B29+C29</f>
        <v>787208.75</v>
      </c>
      <c r="E29" s="7">
        <f>SUM(E8:E28)</f>
        <v>555842.13</v>
      </c>
      <c r="F29" s="7">
        <f>D29-E29</f>
        <v>231366.62</v>
      </c>
      <c r="G29" s="9">
        <f>E29/D29</f>
        <v>0.7060924183</v>
      </c>
      <c r="J29" s="2" t="s">
        <v>28</v>
      </c>
      <c r="K29" s="2" t="s">
        <v>29</v>
      </c>
      <c r="L29" s="2" t="s">
        <v>27</v>
      </c>
      <c r="M29" s="3">
        <v>0.0</v>
      </c>
      <c r="N29" s="5">
        <f>62.55*1.5</f>
        <v>93.825</v>
      </c>
      <c r="O29" s="5">
        <f t="shared" si="20"/>
        <v>0</v>
      </c>
    </row>
    <row r="30">
      <c r="J30" s="2" t="s">
        <v>31</v>
      </c>
      <c r="K30" s="2" t="s">
        <v>32</v>
      </c>
      <c r="L30" s="2" t="s">
        <v>33</v>
      </c>
      <c r="M30" s="3">
        <v>1.0</v>
      </c>
      <c r="N30" s="5">
        <v>5500.0</v>
      </c>
      <c r="O30" s="5">
        <f t="shared" si="20"/>
        <v>5500</v>
      </c>
    </row>
    <row r="31">
      <c r="J31" s="2" t="s">
        <v>34</v>
      </c>
      <c r="K31" s="2" t="s">
        <v>32</v>
      </c>
      <c r="L31" s="2" t="s">
        <v>33</v>
      </c>
      <c r="M31" s="3">
        <v>2.0</v>
      </c>
      <c r="N31" s="5">
        <v>2500.0</v>
      </c>
      <c r="O31" s="5">
        <f t="shared" si="20"/>
        <v>5000</v>
      </c>
    </row>
    <row r="32">
      <c r="J32" s="2"/>
      <c r="K32" s="2"/>
      <c r="L32" s="2"/>
      <c r="M32" s="2"/>
      <c r="N32" s="6"/>
      <c r="O32" s="6"/>
    </row>
    <row r="33">
      <c r="J33" s="2" t="s">
        <v>67</v>
      </c>
      <c r="K33" s="2"/>
      <c r="L33" s="2"/>
      <c r="M33" s="2"/>
      <c r="N33" s="6"/>
      <c r="O33" s="6"/>
    </row>
    <row r="34">
      <c r="J34" s="2" t="s">
        <v>36</v>
      </c>
      <c r="K34" s="2" t="s">
        <v>22</v>
      </c>
      <c r="L34" s="2" t="s">
        <v>27</v>
      </c>
      <c r="M34" s="3">
        <v>0.0</v>
      </c>
      <c r="N34" s="5">
        <v>62.55</v>
      </c>
      <c r="O34" s="5">
        <f t="shared" ref="O34:O40" si="22">M34*N34</f>
        <v>0</v>
      </c>
    </row>
    <row r="35">
      <c r="J35" s="2" t="s">
        <v>25</v>
      </c>
      <c r="K35" s="2" t="s">
        <v>26</v>
      </c>
      <c r="L35" s="2" t="s">
        <v>27</v>
      </c>
      <c r="M35" s="3">
        <v>3500.0</v>
      </c>
      <c r="N35" s="5">
        <v>62.55</v>
      </c>
      <c r="O35" s="5">
        <f t="shared" si="22"/>
        <v>218925</v>
      </c>
    </row>
    <row r="36">
      <c r="J36" s="2" t="s">
        <v>28</v>
      </c>
      <c r="K36" s="2" t="s">
        <v>29</v>
      </c>
      <c r="L36" s="2" t="s">
        <v>27</v>
      </c>
      <c r="M36" s="3">
        <v>0.0</v>
      </c>
      <c r="N36" s="5">
        <f>62.55*1.5</f>
        <v>93.825</v>
      </c>
      <c r="O36" s="5">
        <f t="shared" si="22"/>
        <v>0</v>
      </c>
    </row>
    <row r="37">
      <c r="J37" s="2" t="s">
        <v>68</v>
      </c>
      <c r="K37" s="2" t="s">
        <v>44</v>
      </c>
      <c r="L37" s="2" t="s">
        <v>33</v>
      </c>
      <c r="M37" s="3">
        <v>4.0</v>
      </c>
      <c r="N37" s="5">
        <v>72500.0</v>
      </c>
      <c r="O37" s="5">
        <f t="shared" si="22"/>
        <v>290000</v>
      </c>
    </row>
    <row r="38">
      <c r="J38" s="2" t="s">
        <v>45</v>
      </c>
      <c r="K38" s="2" t="s">
        <v>46</v>
      </c>
      <c r="L38" s="2" t="s">
        <v>30</v>
      </c>
      <c r="M38" s="3">
        <v>1.0</v>
      </c>
      <c r="N38" s="5">
        <v>85000.0</v>
      </c>
      <c r="O38" s="5">
        <f t="shared" si="22"/>
        <v>85000</v>
      </c>
    </row>
    <row r="39">
      <c r="J39" s="2" t="s">
        <v>47</v>
      </c>
      <c r="K39" s="2" t="s">
        <v>48</v>
      </c>
      <c r="L39" s="2" t="s">
        <v>41</v>
      </c>
      <c r="M39" s="3">
        <v>15.0</v>
      </c>
      <c r="N39" s="5">
        <v>825.0</v>
      </c>
      <c r="O39" s="5">
        <f t="shared" si="22"/>
        <v>12375</v>
      </c>
    </row>
    <row r="40">
      <c r="J40" s="2" t="s">
        <v>31</v>
      </c>
      <c r="K40" s="2" t="s">
        <v>32</v>
      </c>
      <c r="L40" s="2" t="s">
        <v>33</v>
      </c>
      <c r="M40" s="3">
        <v>1.0</v>
      </c>
      <c r="N40" s="5">
        <v>20000.0</v>
      </c>
      <c r="O40" s="5">
        <f t="shared" si="22"/>
        <v>20000</v>
      </c>
    </row>
    <row r="41">
      <c r="J41" s="2"/>
      <c r="K41" s="2"/>
      <c r="L41" s="2"/>
      <c r="M41" s="2"/>
      <c r="N41" s="6"/>
      <c r="O41" s="6"/>
    </row>
    <row r="42">
      <c r="J42" s="2" t="s">
        <v>49</v>
      </c>
      <c r="K42" s="2"/>
      <c r="L42" s="2"/>
      <c r="M42" s="3">
        <f>M6+M7+M8+M13+M14+M15+M20+M21+M22+M34+M35+M36+M28</f>
        <v>5425</v>
      </c>
      <c r="N42" s="6"/>
      <c r="O42" s="6"/>
    </row>
    <row r="43">
      <c r="J43" s="2"/>
      <c r="K43" s="2"/>
      <c r="L43" s="2"/>
      <c r="M43" s="2"/>
      <c r="N43" s="6"/>
      <c r="O43" s="6"/>
    </row>
    <row r="44">
      <c r="J44" s="2" t="s">
        <v>50</v>
      </c>
      <c r="K44" s="2"/>
      <c r="L44" s="2"/>
      <c r="M44" s="2"/>
      <c r="N44" s="2"/>
      <c r="O44" s="5">
        <f>SUM(O6:O43)</f>
        <v>787208.75</v>
      </c>
    </row>
    <row r="45">
      <c r="J45" s="2" t="s">
        <v>51</v>
      </c>
      <c r="K45" s="2"/>
      <c r="L45" s="2"/>
      <c r="M45" s="2"/>
      <c r="N45" s="18">
        <v>0.15</v>
      </c>
      <c r="O45" s="5">
        <f>O44*N45</f>
        <v>118081.3125</v>
      </c>
    </row>
    <row r="46">
      <c r="J46" s="2" t="s">
        <v>52</v>
      </c>
      <c r="K46" s="2"/>
      <c r="L46" s="2"/>
      <c r="M46" s="2"/>
      <c r="N46" s="2"/>
      <c r="O46" s="5">
        <f>O44+O45</f>
        <v>905290.0625</v>
      </c>
    </row>
  </sheetData>
  <mergeCells count="2">
    <mergeCell ref="B1:C1"/>
    <mergeCell ref="K1:L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75"/>
    <col customWidth="1" min="3" max="3" width="14.0"/>
    <col customWidth="1" min="6" max="6" width="17.5"/>
    <col customWidth="1" min="14" max="14" width="14.25"/>
  </cols>
  <sheetData>
    <row r="1">
      <c r="A1" s="20" t="s">
        <v>4</v>
      </c>
      <c r="B1" s="21" t="s">
        <v>69</v>
      </c>
      <c r="L1" s="21" t="s">
        <v>4</v>
      </c>
      <c r="M1" s="21" t="s">
        <v>69</v>
      </c>
      <c r="O1" s="2"/>
      <c r="P1" s="2"/>
      <c r="Q1" s="2"/>
    </row>
    <row r="2">
      <c r="A2" s="20" t="s">
        <v>6</v>
      </c>
      <c r="B2" s="23">
        <v>10003.0</v>
      </c>
      <c r="C2" s="21"/>
      <c r="L2" s="21" t="s">
        <v>6</v>
      </c>
      <c r="M2" s="23">
        <v>10003.0</v>
      </c>
      <c r="N2" s="21"/>
      <c r="O2" s="2"/>
      <c r="P2" s="2"/>
      <c r="Q2" s="2"/>
    </row>
    <row r="3">
      <c r="L3" s="2"/>
      <c r="M3" s="2"/>
      <c r="N3" s="2"/>
      <c r="O3" s="2"/>
      <c r="P3" s="2"/>
      <c r="Q3" s="2"/>
    </row>
    <row r="4">
      <c r="L4" s="2" t="s">
        <v>7</v>
      </c>
      <c r="M4" s="2" t="s">
        <v>8</v>
      </c>
      <c r="N4" s="2" t="s">
        <v>9</v>
      </c>
      <c r="O4" s="2" t="s">
        <v>10</v>
      </c>
      <c r="P4" s="2" t="s">
        <v>11</v>
      </c>
      <c r="Q4" s="2" t="s">
        <v>12</v>
      </c>
    </row>
    <row r="5">
      <c r="L5" s="2"/>
      <c r="M5" s="2"/>
      <c r="N5" s="2"/>
      <c r="O5" s="2"/>
      <c r="P5" s="2"/>
      <c r="Q5" s="2"/>
    </row>
    <row r="6">
      <c r="A6" s="24" t="s">
        <v>63</v>
      </c>
      <c r="B6" s="24" t="s">
        <v>14</v>
      </c>
      <c r="C6" s="24" t="s">
        <v>15</v>
      </c>
      <c r="D6" s="24" t="s">
        <v>16</v>
      </c>
      <c r="E6" s="24" t="s">
        <v>17</v>
      </c>
      <c r="F6" s="24" t="s">
        <v>18</v>
      </c>
      <c r="G6" s="24" t="s">
        <v>19</v>
      </c>
      <c r="H6" s="24" t="s">
        <v>20</v>
      </c>
      <c r="L6" s="2" t="s">
        <v>36</v>
      </c>
      <c r="M6" s="2" t="s">
        <v>22</v>
      </c>
      <c r="N6" s="2" t="s">
        <v>27</v>
      </c>
      <c r="O6" s="3">
        <v>450.0</v>
      </c>
      <c r="P6" s="5">
        <v>62.55</v>
      </c>
      <c r="Q6" s="5">
        <f t="shared" ref="Q6:Q15" si="1">O6*P6</f>
        <v>28147.5</v>
      </c>
    </row>
    <row r="7">
      <c r="A7" s="24" t="s">
        <v>27</v>
      </c>
      <c r="B7" s="7">
        <f>Q6+Q7+Q8</f>
        <v>189995.625</v>
      </c>
      <c r="C7" s="8">
        <f>P52+P53</f>
        <v>0</v>
      </c>
      <c r="D7" s="7">
        <f t="shared" ref="D7:D11" si="2">B7+C7</f>
        <v>189995.625</v>
      </c>
      <c r="E7" s="8">
        <v>35000.0</v>
      </c>
      <c r="F7" s="7">
        <f t="shared" ref="F7:F11" si="3">D7-E7</f>
        <v>154995.625</v>
      </c>
      <c r="G7" s="9">
        <f t="shared" ref="G7:G11" si="4">E7/D7</f>
        <v>0.1842147681</v>
      </c>
      <c r="L7" s="2" t="s">
        <v>25</v>
      </c>
      <c r="M7" s="2" t="s">
        <v>26</v>
      </c>
      <c r="N7" s="2" t="s">
        <v>27</v>
      </c>
      <c r="O7" s="3">
        <f>O6*5</f>
        <v>2250</v>
      </c>
      <c r="P7" s="5">
        <v>62.55</v>
      </c>
      <c r="Q7" s="5">
        <f t="shared" si="1"/>
        <v>140737.5</v>
      </c>
    </row>
    <row r="8">
      <c r="A8" s="24" t="s">
        <v>33</v>
      </c>
      <c r="B8" s="7">
        <f>Q9+Q10+Q11</f>
        <v>467500</v>
      </c>
      <c r="C8" s="8">
        <f>P54+P55</f>
        <v>0</v>
      </c>
      <c r="D8" s="7">
        <f t="shared" si="2"/>
        <v>467500</v>
      </c>
      <c r="E8" s="8">
        <v>77000.0</v>
      </c>
      <c r="F8" s="7">
        <f t="shared" si="3"/>
        <v>390500</v>
      </c>
      <c r="G8" s="9">
        <f t="shared" si="4"/>
        <v>0.1647058824</v>
      </c>
      <c r="L8" s="2" t="s">
        <v>28</v>
      </c>
      <c r="M8" s="2" t="s">
        <v>29</v>
      </c>
      <c r="N8" s="2" t="s">
        <v>27</v>
      </c>
      <c r="O8" s="3">
        <f>O7*0.1</f>
        <v>225</v>
      </c>
      <c r="P8" s="5">
        <f>P7*1.5</f>
        <v>93.825</v>
      </c>
      <c r="Q8" s="5">
        <f t="shared" si="1"/>
        <v>21110.625</v>
      </c>
    </row>
    <row r="9">
      <c r="A9" s="24" t="s">
        <v>30</v>
      </c>
      <c r="B9" s="7">
        <f>Q12+Q15</f>
        <v>195000</v>
      </c>
      <c r="C9" s="8">
        <v>0.0</v>
      </c>
      <c r="D9" s="7">
        <f t="shared" si="2"/>
        <v>195000</v>
      </c>
      <c r="E9" s="8">
        <v>3000.0</v>
      </c>
      <c r="F9" s="7">
        <f t="shared" si="3"/>
        <v>192000</v>
      </c>
      <c r="G9" s="9">
        <f t="shared" si="4"/>
        <v>0.01538461538</v>
      </c>
      <c r="L9" s="2" t="s">
        <v>31</v>
      </c>
      <c r="M9" s="2" t="s">
        <v>32</v>
      </c>
      <c r="N9" s="2" t="s">
        <v>33</v>
      </c>
      <c r="O9" s="3">
        <v>15.0</v>
      </c>
      <c r="P9" s="5">
        <v>2500.0</v>
      </c>
      <c r="Q9" s="5">
        <f t="shared" si="1"/>
        <v>37500</v>
      </c>
    </row>
    <row r="10">
      <c r="A10" s="24" t="s">
        <v>41</v>
      </c>
      <c r="B10" s="7">
        <f t="shared" ref="B10:B11" si="5">Q13</f>
        <v>12375</v>
      </c>
      <c r="C10" s="8">
        <v>0.0</v>
      </c>
      <c r="D10" s="7">
        <f t="shared" si="2"/>
        <v>12375</v>
      </c>
      <c r="E10" s="8">
        <v>1500.0</v>
      </c>
      <c r="F10" s="7">
        <f t="shared" si="3"/>
        <v>10875</v>
      </c>
      <c r="G10" s="9">
        <f t="shared" si="4"/>
        <v>0.1212121212</v>
      </c>
      <c r="L10" s="2" t="s">
        <v>34</v>
      </c>
      <c r="M10" s="2" t="s">
        <v>32</v>
      </c>
      <c r="N10" s="2" t="s">
        <v>33</v>
      </c>
      <c r="O10" s="3">
        <v>12.0</v>
      </c>
      <c r="P10" s="5">
        <v>2500.0</v>
      </c>
      <c r="Q10" s="5">
        <f t="shared" si="1"/>
        <v>30000</v>
      </c>
    </row>
    <row r="11">
      <c r="A11" s="24" t="s">
        <v>57</v>
      </c>
      <c r="B11" s="7">
        <f t="shared" si="5"/>
        <v>10000</v>
      </c>
      <c r="C11" s="8">
        <v>0.0</v>
      </c>
      <c r="D11" s="7">
        <f t="shared" si="2"/>
        <v>10000</v>
      </c>
      <c r="E11" s="8">
        <v>250.0</v>
      </c>
      <c r="F11" s="7">
        <f t="shared" si="3"/>
        <v>9750</v>
      </c>
      <c r="G11" s="9">
        <f t="shared" si="4"/>
        <v>0.025</v>
      </c>
      <c r="L11" s="2" t="s">
        <v>70</v>
      </c>
      <c r="M11" s="2" t="s">
        <v>44</v>
      </c>
      <c r="N11" s="2" t="s">
        <v>33</v>
      </c>
      <c r="O11" s="3">
        <v>8.0</v>
      </c>
      <c r="P11" s="5">
        <v>50000.0</v>
      </c>
      <c r="Q11" s="5">
        <f t="shared" si="1"/>
        <v>400000</v>
      </c>
    </row>
    <row r="12">
      <c r="B12" s="7"/>
      <c r="C12" s="7"/>
      <c r="D12" s="7"/>
      <c r="E12" s="7"/>
      <c r="G12" s="9"/>
      <c r="L12" s="2" t="s">
        <v>45</v>
      </c>
      <c r="M12" s="2" t="s">
        <v>46</v>
      </c>
      <c r="N12" s="2" t="s">
        <v>30</v>
      </c>
      <c r="O12" s="3">
        <v>1.0</v>
      </c>
      <c r="P12" s="5">
        <v>120000.0</v>
      </c>
      <c r="Q12" s="5">
        <f t="shared" si="1"/>
        <v>120000</v>
      </c>
    </row>
    <row r="13">
      <c r="A13" s="24" t="s">
        <v>42</v>
      </c>
      <c r="B13" s="7">
        <f t="shared" ref="B13:C13" si="6">SUM(B7:B12)</f>
        <v>874870.625</v>
      </c>
      <c r="C13" s="7">
        <f t="shared" si="6"/>
        <v>0</v>
      </c>
      <c r="D13" s="7">
        <f>B13+C13</f>
        <v>874870.625</v>
      </c>
      <c r="E13" s="7">
        <f>SUM(E7:E12)</f>
        <v>116750</v>
      </c>
      <c r="F13" s="7">
        <f>D13-E13</f>
        <v>758120.625</v>
      </c>
      <c r="G13" s="9">
        <f>E13/D13</f>
        <v>0.1334483027</v>
      </c>
      <c r="L13" s="2" t="s">
        <v>47</v>
      </c>
      <c r="M13" s="2" t="s">
        <v>48</v>
      </c>
      <c r="N13" s="2" t="s">
        <v>41</v>
      </c>
      <c r="O13" s="3">
        <v>15.0</v>
      </c>
      <c r="P13" s="5">
        <v>825.0</v>
      </c>
      <c r="Q13" s="5">
        <f t="shared" si="1"/>
        <v>12375</v>
      </c>
    </row>
    <row r="14">
      <c r="L14" s="2" t="s">
        <v>59</v>
      </c>
      <c r="M14" s="2" t="s">
        <v>60</v>
      </c>
      <c r="N14" s="2" t="s">
        <v>57</v>
      </c>
      <c r="O14" s="3">
        <v>1.0</v>
      </c>
      <c r="P14" s="5">
        <v>10000.0</v>
      </c>
      <c r="Q14" s="5">
        <f t="shared" si="1"/>
        <v>10000</v>
      </c>
    </row>
    <row r="15">
      <c r="L15" s="2" t="s">
        <v>71</v>
      </c>
      <c r="M15" s="2" t="s">
        <v>46</v>
      </c>
      <c r="N15" s="2" t="s">
        <v>30</v>
      </c>
      <c r="O15" s="3">
        <v>1.0</v>
      </c>
      <c r="P15" s="5">
        <v>75000.0</v>
      </c>
      <c r="Q15" s="5">
        <f t="shared" si="1"/>
        <v>75000</v>
      </c>
    </row>
    <row r="16">
      <c r="L16" s="2"/>
      <c r="M16" s="2"/>
      <c r="N16" s="2"/>
      <c r="O16" s="2"/>
      <c r="P16" s="6"/>
      <c r="Q16" s="6"/>
    </row>
    <row r="17">
      <c r="L17" s="2"/>
      <c r="M17" s="2"/>
      <c r="N17" s="2"/>
      <c r="O17" s="2"/>
      <c r="P17" s="6"/>
      <c r="Q17" s="6"/>
    </row>
    <row r="18">
      <c r="L18" s="2"/>
      <c r="M18" s="2"/>
      <c r="N18" s="2"/>
      <c r="O18" s="2"/>
      <c r="P18" s="6"/>
      <c r="Q18" s="6"/>
    </row>
    <row r="19">
      <c r="L19" s="2"/>
      <c r="M19" s="2"/>
      <c r="N19" s="2"/>
      <c r="O19" s="2"/>
      <c r="P19" s="6"/>
      <c r="Q19" s="6"/>
    </row>
    <row r="20">
      <c r="L20" s="2"/>
      <c r="M20" s="2"/>
      <c r="N20" s="2"/>
      <c r="O20" s="2"/>
      <c r="P20" s="6"/>
      <c r="Q20" s="6"/>
    </row>
    <row r="21">
      <c r="L21" s="2"/>
      <c r="M21" s="2"/>
      <c r="N21" s="2"/>
      <c r="O21" s="2"/>
      <c r="P21" s="6"/>
      <c r="Q21" s="6"/>
    </row>
    <row r="22">
      <c r="L22" s="2"/>
      <c r="M22" s="2"/>
      <c r="N22" s="2"/>
      <c r="O22" s="2"/>
      <c r="P22" s="6"/>
      <c r="Q22" s="6"/>
    </row>
    <row r="23">
      <c r="L23" s="2"/>
      <c r="M23" s="2"/>
      <c r="N23" s="2"/>
      <c r="O23" s="2"/>
      <c r="P23" s="6"/>
      <c r="Q23" s="6"/>
    </row>
    <row r="24">
      <c r="L24" s="2"/>
      <c r="M24" s="2"/>
      <c r="N24" s="2"/>
      <c r="O24" s="2"/>
      <c r="P24" s="6"/>
      <c r="Q24" s="6"/>
    </row>
    <row r="25">
      <c r="L25" s="2"/>
      <c r="M25" s="2"/>
      <c r="N25" s="2"/>
      <c r="O25" s="2"/>
      <c r="P25" s="6"/>
      <c r="Q25" s="6"/>
    </row>
    <row r="26">
      <c r="L26" s="2"/>
      <c r="M26" s="2"/>
      <c r="N26" s="2"/>
      <c r="O26" s="2"/>
      <c r="P26" s="6"/>
      <c r="Q26" s="6"/>
    </row>
    <row r="27">
      <c r="L27" s="2"/>
      <c r="M27" s="2"/>
      <c r="N27" s="2"/>
      <c r="O27" s="2"/>
      <c r="P27" s="6"/>
      <c r="Q27" s="6"/>
    </row>
    <row r="28">
      <c r="L28" s="2"/>
      <c r="M28" s="2"/>
      <c r="N28" s="2"/>
      <c r="O28" s="2"/>
      <c r="P28" s="6"/>
      <c r="Q28" s="6"/>
    </row>
    <row r="29">
      <c r="L29" s="2"/>
      <c r="M29" s="2"/>
      <c r="N29" s="2"/>
      <c r="O29" s="2"/>
      <c r="P29" s="6"/>
      <c r="Q29" s="6"/>
    </row>
    <row r="30">
      <c r="L30" s="2"/>
      <c r="M30" s="2"/>
      <c r="N30" s="2"/>
      <c r="O30" s="2"/>
      <c r="P30" s="6"/>
      <c r="Q30" s="6"/>
    </row>
    <row r="31">
      <c r="L31" s="2"/>
      <c r="M31" s="2"/>
      <c r="N31" s="2"/>
      <c r="O31" s="2"/>
      <c r="P31" s="6"/>
      <c r="Q31" s="6"/>
    </row>
    <row r="32">
      <c r="L32" s="2"/>
      <c r="M32" s="2"/>
      <c r="N32" s="2"/>
      <c r="O32" s="2"/>
      <c r="P32" s="6"/>
      <c r="Q32" s="6"/>
    </row>
    <row r="33">
      <c r="L33" s="2"/>
      <c r="M33" s="2"/>
      <c r="N33" s="2"/>
      <c r="O33" s="2"/>
      <c r="P33" s="6"/>
      <c r="Q33" s="6"/>
    </row>
    <row r="34">
      <c r="L34" s="2" t="s">
        <v>49</v>
      </c>
      <c r="M34" s="2"/>
      <c r="N34" s="2"/>
      <c r="O34" s="3">
        <f>O6+O7+O8</f>
        <v>2925</v>
      </c>
      <c r="P34" s="6"/>
      <c r="Q34" s="6"/>
    </row>
    <row r="35">
      <c r="L35" s="2"/>
      <c r="M35" s="2"/>
      <c r="N35" s="2"/>
      <c r="O35" s="2"/>
      <c r="P35" s="6"/>
      <c r="Q35" s="6"/>
    </row>
    <row r="36">
      <c r="L36" s="2" t="s">
        <v>50</v>
      </c>
      <c r="M36" s="2"/>
      <c r="N36" s="2"/>
      <c r="O36" s="2"/>
      <c r="P36" s="2"/>
      <c r="Q36" s="5">
        <f>SUM(Q6:Q35)</f>
        <v>874870.625</v>
      </c>
    </row>
    <row r="37">
      <c r="L37" s="2" t="s">
        <v>51</v>
      </c>
      <c r="M37" s="2"/>
      <c r="N37" s="2"/>
      <c r="O37" s="2"/>
      <c r="P37" s="18">
        <v>0.15</v>
      </c>
      <c r="Q37" s="5">
        <f>Q36*P37</f>
        <v>131230.5938</v>
      </c>
    </row>
    <row r="38">
      <c r="L38" s="2" t="s">
        <v>52</v>
      </c>
      <c r="M38" s="2"/>
      <c r="N38" s="2"/>
      <c r="O38" s="2"/>
      <c r="P38" s="2"/>
      <c r="Q38" s="5">
        <f>Q36+Q37</f>
        <v>1006101.219</v>
      </c>
    </row>
  </sheetData>
  <mergeCells count="2">
    <mergeCell ref="B1:C1"/>
    <mergeCell ref="M1:N1"/>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75"/>
    <col customWidth="1" min="6" max="6" width="17.5"/>
  </cols>
  <sheetData>
    <row r="1">
      <c r="A1" s="20" t="s">
        <v>4</v>
      </c>
      <c r="B1" s="21" t="s">
        <v>72</v>
      </c>
      <c r="J1" s="21" t="s">
        <v>4</v>
      </c>
      <c r="K1" s="21" t="s">
        <v>72</v>
      </c>
      <c r="M1" s="2"/>
      <c r="N1" s="2"/>
      <c r="O1" s="2"/>
    </row>
    <row r="2">
      <c r="A2" s="20" t="s">
        <v>6</v>
      </c>
      <c r="B2" s="23">
        <v>10005.0</v>
      </c>
      <c r="C2" s="21"/>
      <c r="J2" s="21" t="s">
        <v>6</v>
      </c>
      <c r="K2" s="23">
        <v>10005.0</v>
      </c>
      <c r="L2" s="21"/>
      <c r="M2" s="2"/>
      <c r="N2" s="2"/>
      <c r="O2" s="2"/>
    </row>
    <row r="3">
      <c r="J3" s="2"/>
      <c r="K3" s="2"/>
      <c r="L3" s="2"/>
      <c r="M3" s="2"/>
      <c r="N3" s="2"/>
      <c r="O3" s="2"/>
    </row>
    <row r="4">
      <c r="J4" s="2" t="s">
        <v>7</v>
      </c>
      <c r="K4" s="2" t="s">
        <v>8</v>
      </c>
      <c r="L4" s="2" t="s">
        <v>9</v>
      </c>
      <c r="M4" s="2" t="s">
        <v>10</v>
      </c>
      <c r="N4" s="2" t="s">
        <v>11</v>
      </c>
      <c r="O4" s="2" t="s">
        <v>12</v>
      </c>
    </row>
    <row r="5">
      <c r="J5" s="2"/>
      <c r="K5" s="2"/>
      <c r="L5" s="2"/>
      <c r="M5" s="2"/>
      <c r="N5" s="2"/>
      <c r="O5" s="2"/>
    </row>
    <row r="6">
      <c r="A6" s="24" t="s">
        <v>63</v>
      </c>
      <c r="B6" s="24" t="s">
        <v>14</v>
      </c>
      <c r="C6" s="24" t="s">
        <v>15</v>
      </c>
      <c r="D6" s="24" t="s">
        <v>16</v>
      </c>
      <c r="E6" s="24" t="s">
        <v>17</v>
      </c>
      <c r="F6" s="24" t="s">
        <v>18</v>
      </c>
      <c r="G6" s="24" t="s">
        <v>19</v>
      </c>
      <c r="H6" s="24" t="s">
        <v>20</v>
      </c>
      <c r="J6" s="2" t="s">
        <v>36</v>
      </c>
      <c r="K6" s="2" t="s">
        <v>22</v>
      </c>
      <c r="L6" s="2" t="s">
        <v>27</v>
      </c>
      <c r="M6" s="3">
        <v>350.0</v>
      </c>
      <c r="N6" s="5">
        <v>62.55</v>
      </c>
      <c r="O6" s="5">
        <f t="shared" ref="O6:O15" si="1">M6*N6</f>
        <v>21892.5</v>
      </c>
    </row>
    <row r="7">
      <c r="J7" s="2" t="s">
        <v>25</v>
      </c>
      <c r="K7" s="2" t="s">
        <v>26</v>
      </c>
      <c r="L7" s="2" t="s">
        <v>27</v>
      </c>
      <c r="M7" s="3">
        <v>2500.0</v>
      </c>
      <c r="N7" s="5">
        <v>62.55</v>
      </c>
      <c r="O7" s="5">
        <f t="shared" si="1"/>
        <v>156375</v>
      </c>
    </row>
    <row r="8">
      <c r="A8" s="24" t="s">
        <v>27</v>
      </c>
      <c r="B8" s="7">
        <f>O6+O7+O8</f>
        <v>201723.75</v>
      </c>
      <c r="C8" s="8">
        <f>M53+M54</f>
        <v>0</v>
      </c>
      <c r="D8" s="7">
        <f t="shared" ref="D8:D12" si="2">B8+C8</f>
        <v>201723.75</v>
      </c>
      <c r="E8" s="8">
        <v>0.0</v>
      </c>
      <c r="F8" s="7">
        <f t="shared" ref="F8:F12" si="3">D8-E8</f>
        <v>201723.75</v>
      </c>
      <c r="G8" s="9">
        <f t="shared" ref="G8:G12" si="4">E8/D8</f>
        <v>0</v>
      </c>
      <c r="J8" s="2" t="s">
        <v>28</v>
      </c>
      <c r="K8" s="2" t="s">
        <v>29</v>
      </c>
      <c r="L8" s="2" t="s">
        <v>27</v>
      </c>
      <c r="M8" s="3">
        <f>M7*0.1</f>
        <v>250</v>
      </c>
      <c r="N8" s="5">
        <f>N7*1.5</f>
        <v>93.825</v>
      </c>
      <c r="O8" s="5">
        <f t="shared" si="1"/>
        <v>23456.25</v>
      </c>
    </row>
    <row r="9">
      <c r="A9" s="24" t="s">
        <v>33</v>
      </c>
      <c r="B9" s="7">
        <f>O9+O10+O11</f>
        <v>337500</v>
      </c>
      <c r="C9" s="8">
        <f>M55+M56</f>
        <v>0</v>
      </c>
      <c r="D9" s="7">
        <f t="shared" si="2"/>
        <v>337500</v>
      </c>
      <c r="E9" s="8">
        <v>0.0</v>
      </c>
      <c r="F9" s="7">
        <f t="shared" si="3"/>
        <v>337500</v>
      </c>
      <c r="G9" s="9">
        <f t="shared" si="4"/>
        <v>0</v>
      </c>
      <c r="J9" s="2" t="s">
        <v>31</v>
      </c>
      <c r="K9" s="2" t="s">
        <v>32</v>
      </c>
      <c r="L9" s="2" t="s">
        <v>33</v>
      </c>
      <c r="M9" s="3">
        <v>20.0</v>
      </c>
      <c r="N9" s="5">
        <v>2500.0</v>
      </c>
      <c r="O9" s="5">
        <f t="shared" si="1"/>
        <v>50000</v>
      </c>
    </row>
    <row r="10">
      <c r="A10" s="24" t="s">
        <v>30</v>
      </c>
      <c r="B10" s="7">
        <f>O12+O15</f>
        <v>130000</v>
      </c>
      <c r="C10" s="8">
        <v>0.0</v>
      </c>
      <c r="D10" s="7">
        <f t="shared" si="2"/>
        <v>130000</v>
      </c>
      <c r="E10" s="8">
        <v>15000.0</v>
      </c>
      <c r="F10" s="7">
        <f t="shared" si="3"/>
        <v>115000</v>
      </c>
      <c r="G10" s="9">
        <f t="shared" si="4"/>
        <v>0.1153846154</v>
      </c>
      <c r="J10" s="2" t="s">
        <v>34</v>
      </c>
      <c r="K10" s="2" t="s">
        <v>32</v>
      </c>
      <c r="L10" s="2" t="s">
        <v>33</v>
      </c>
      <c r="M10" s="3">
        <v>15.0</v>
      </c>
      <c r="N10" s="5">
        <v>2500.0</v>
      </c>
      <c r="O10" s="5">
        <f t="shared" si="1"/>
        <v>37500</v>
      </c>
    </row>
    <row r="11">
      <c r="A11" s="24" t="s">
        <v>41</v>
      </c>
      <c r="B11" s="7">
        <f t="shared" ref="B11:B12" si="5">O13</f>
        <v>9900</v>
      </c>
      <c r="C11" s="8">
        <v>0.0</v>
      </c>
      <c r="D11" s="7">
        <f t="shared" si="2"/>
        <v>9900</v>
      </c>
      <c r="E11" s="8">
        <v>0.0</v>
      </c>
      <c r="F11" s="7">
        <f t="shared" si="3"/>
        <v>9900</v>
      </c>
      <c r="G11" s="9">
        <f t="shared" si="4"/>
        <v>0</v>
      </c>
      <c r="J11" s="2" t="s">
        <v>70</v>
      </c>
      <c r="K11" s="2" t="s">
        <v>44</v>
      </c>
      <c r="L11" s="2" t="s">
        <v>33</v>
      </c>
      <c r="M11" s="3">
        <v>5.0</v>
      </c>
      <c r="N11" s="5">
        <v>50000.0</v>
      </c>
      <c r="O11" s="5">
        <f t="shared" si="1"/>
        <v>250000</v>
      </c>
    </row>
    <row r="12">
      <c r="A12" s="24" t="s">
        <v>57</v>
      </c>
      <c r="B12" s="7">
        <f t="shared" si="5"/>
        <v>12520</v>
      </c>
      <c r="C12" s="8">
        <v>0.0</v>
      </c>
      <c r="D12" s="7">
        <f t="shared" si="2"/>
        <v>12520</v>
      </c>
      <c r="E12" s="8">
        <v>0.0</v>
      </c>
      <c r="F12" s="7">
        <f t="shared" si="3"/>
        <v>12520</v>
      </c>
      <c r="G12" s="9">
        <f t="shared" si="4"/>
        <v>0</v>
      </c>
      <c r="J12" s="2" t="s">
        <v>45</v>
      </c>
      <c r="K12" s="2" t="s">
        <v>46</v>
      </c>
      <c r="L12" s="2" t="s">
        <v>30</v>
      </c>
      <c r="M12" s="3">
        <v>1.0</v>
      </c>
      <c r="N12" s="5">
        <v>68000.0</v>
      </c>
      <c r="O12" s="5">
        <f t="shared" si="1"/>
        <v>68000</v>
      </c>
    </row>
    <row r="13">
      <c r="B13" s="7"/>
      <c r="C13" s="7"/>
      <c r="D13" s="7"/>
      <c r="E13" s="7"/>
      <c r="G13" s="9"/>
      <c r="J13" s="2" t="s">
        <v>47</v>
      </c>
      <c r="K13" s="2" t="s">
        <v>48</v>
      </c>
      <c r="L13" s="2" t="s">
        <v>41</v>
      </c>
      <c r="M13" s="3">
        <v>12.0</v>
      </c>
      <c r="N13" s="5">
        <v>825.0</v>
      </c>
      <c r="O13" s="5">
        <f t="shared" si="1"/>
        <v>9900</v>
      </c>
    </row>
    <row r="14">
      <c r="A14" s="24" t="s">
        <v>42</v>
      </c>
      <c r="B14" s="7">
        <f t="shared" ref="B14:C14" si="6">SUM(B8:B13)</f>
        <v>691643.75</v>
      </c>
      <c r="C14" s="7">
        <f t="shared" si="6"/>
        <v>0</v>
      </c>
      <c r="D14" s="7">
        <f>B14+C14</f>
        <v>691643.75</v>
      </c>
      <c r="E14" s="7">
        <f>SUM(E8:E13)</f>
        <v>15000</v>
      </c>
      <c r="F14" s="7">
        <f>D14-E14</f>
        <v>676643.75</v>
      </c>
      <c r="G14" s="9">
        <f>E14/D14</f>
        <v>0.02168746555</v>
      </c>
      <c r="J14" s="2" t="s">
        <v>59</v>
      </c>
      <c r="K14" s="2" t="s">
        <v>60</v>
      </c>
      <c r="L14" s="2" t="s">
        <v>57</v>
      </c>
      <c r="M14" s="3">
        <v>1.0</v>
      </c>
      <c r="N14" s="5">
        <v>12520.0</v>
      </c>
      <c r="O14" s="5">
        <f t="shared" si="1"/>
        <v>12520</v>
      </c>
    </row>
    <row r="15">
      <c r="J15" s="2" t="s">
        <v>71</v>
      </c>
      <c r="K15" s="2" t="s">
        <v>46</v>
      </c>
      <c r="L15" s="2" t="s">
        <v>30</v>
      </c>
      <c r="M15" s="3">
        <v>1.0</v>
      </c>
      <c r="N15" s="5">
        <v>62000.0</v>
      </c>
      <c r="O15" s="5">
        <f t="shared" si="1"/>
        <v>62000</v>
      </c>
    </row>
    <row r="16">
      <c r="J16" s="2"/>
      <c r="K16" s="2"/>
      <c r="L16" s="2"/>
      <c r="M16" s="2"/>
      <c r="N16" s="6"/>
      <c r="O16" s="6"/>
    </row>
    <row r="17">
      <c r="J17" s="2"/>
      <c r="K17" s="2"/>
      <c r="L17" s="2"/>
      <c r="M17" s="2"/>
      <c r="N17" s="6"/>
      <c r="O17" s="6"/>
    </row>
    <row r="18">
      <c r="J18" s="2"/>
      <c r="K18" s="2"/>
      <c r="L18" s="2"/>
      <c r="M18" s="2"/>
      <c r="N18" s="6"/>
      <c r="O18" s="6"/>
    </row>
    <row r="19">
      <c r="J19" s="2"/>
      <c r="K19" s="2"/>
      <c r="L19" s="2"/>
      <c r="M19" s="2"/>
      <c r="N19" s="6"/>
      <c r="O19" s="6"/>
    </row>
    <row r="20">
      <c r="J20" s="2"/>
      <c r="K20" s="2"/>
      <c r="L20" s="2"/>
      <c r="M20" s="2"/>
      <c r="N20" s="6"/>
      <c r="O20" s="6"/>
    </row>
    <row r="21">
      <c r="J21" s="2"/>
      <c r="K21" s="2"/>
      <c r="L21" s="2"/>
      <c r="M21" s="2"/>
      <c r="N21" s="6"/>
      <c r="O21" s="6"/>
    </row>
    <row r="22">
      <c r="J22" s="2"/>
      <c r="K22" s="2"/>
      <c r="L22" s="2"/>
      <c r="M22" s="2"/>
      <c r="N22" s="6"/>
      <c r="O22" s="6"/>
    </row>
    <row r="23">
      <c r="J23" s="2"/>
      <c r="K23" s="2"/>
      <c r="L23" s="2"/>
      <c r="M23" s="2"/>
      <c r="N23" s="6"/>
      <c r="O23" s="6"/>
    </row>
    <row r="24">
      <c r="J24" s="2"/>
      <c r="K24" s="2"/>
      <c r="L24" s="2"/>
      <c r="M24" s="2"/>
      <c r="N24" s="6"/>
      <c r="O24" s="6"/>
    </row>
    <row r="25">
      <c r="J25" s="2"/>
      <c r="K25" s="2"/>
      <c r="L25" s="2"/>
      <c r="M25" s="2"/>
      <c r="N25" s="6"/>
      <c r="O25" s="6"/>
    </row>
    <row r="26">
      <c r="J26" s="2"/>
      <c r="K26" s="2"/>
      <c r="L26" s="2"/>
      <c r="M26" s="2"/>
      <c r="N26" s="6"/>
      <c r="O26" s="6"/>
    </row>
    <row r="27">
      <c r="J27" s="2"/>
      <c r="K27" s="2"/>
      <c r="L27" s="2"/>
      <c r="M27" s="2"/>
      <c r="N27" s="6"/>
      <c r="O27" s="6"/>
    </row>
    <row r="28">
      <c r="J28" s="2"/>
      <c r="K28" s="2"/>
      <c r="L28" s="2"/>
      <c r="M28" s="2"/>
      <c r="N28" s="6"/>
      <c r="O28" s="6"/>
    </row>
    <row r="29">
      <c r="J29" s="2"/>
      <c r="K29" s="2"/>
      <c r="L29" s="2"/>
      <c r="M29" s="2"/>
      <c r="N29" s="6"/>
      <c r="O29" s="6"/>
    </row>
    <row r="30">
      <c r="J30" s="2"/>
      <c r="K30" s="2"/>
      <c r="L30" s="2"/>
      <c r="M30" s="2"/>
      <c r="N30" s="6"/>
      <c r="O30" s="6"/>
    </row>
    <row r="31">
      <c r="J31" s="2"/>
      <c r="K31" s="2"/>
      <c r="L31" s="2"/>
      <c r="M31" s="2"/>
      <c r="N31" s="6"/>
      <c r="O31" s="6"/>
    </row>
    <row r="32">
      <c r="J32" s="2"/>
      <c r="K32" s="2"/>
      <c r="L32" s="2"/>
      <c r="M32" s="2"/>
      <c r="N32" s="6"/>
      <c r="O32" s="6"/>
    </row>
    <row r="33">
      <c r="J33" s="2"/>
      <c r="K33" s="2"/>
      <c r="L33" s="2"/>
      <c r="M33" s="2"/>
      <c r="N33" s="6"/>
      <c r="O33" s="6"/>
    </row>
    <row r="34">
      <c r="J34" s="2" t="s">
        <v>49</v>
      </c>
      <c r="K34" s="2"/>
      <c r="L34" s="2"/>
      <c r="M34" s="3">
        <f>M6+M7+M8</f>
        <v>3100</v>
      </c>
      <c r="N34" s="6"/>
      <c r="O34" s="6"/>
    </row>
    <row r="35">
      <c r="J35" s="2"/>
      <c r="K35" s="2"/>
      <c r="L35" s="2"/>
      <c r="M35" s="2"/>
      <c r="N35" s="6"/>
      <c r="O35" s="6"/>
    </row>
    <row r="36">
      <c r="J36" s="2" t="s">
        <v>50</v>
      </c>
      <c r="K36" s="2"/>
      <c r="L36" s="2"/>
      <c r="M36" s="2"/>
      <c r="N36" s="2"/>
      <c r="O36" s="5">
        <f>SUM(O6:O35)</f>
        <v>691643.75</v>
      </c>
    </row>
    <row r="37">
      <c r="J37" s="2" t="s">
        <v>51</v>
      </c>
      <c r="K37" s="2"/>
      <c r="L37" s="2"/>
      <c r="M37" s="2"/>
      <c r="N37" s="18">
        <v>0.25</v>
      </c>
      <c r="O37" s="5">
        <f>O36*N37</f>
        <v>172910.9375</v>
      </c>
    </row>
    <row r="38">
      <c r="J38" s="2" t="s">
        <v>52</v>
      </c>
      <c r="K38" s="2"/>
      <c r="L38" s="2"/>
      <c r="M38" s="2"/>
      <c r="N38" s="2"/>
      <c r="O38" s="5">
        <f>O36+O37</f>
        <v>864554.6875</v>
      </c>
    </row>
  </sheetData>
  <mergeCells count="2">
    <mergeCell ref="B1:C1"/>
    <mergeCell ref="K1:L1"/>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75"/>
    <col customWidth="1" min="6" max="6" width="17.5"/>
  </cols>
  <sheetData>
    <row r="1">
      <c r="A1" s="20" t="s">
        <v>4</v>
      </c>
      <c r="B1" s="21" t="s">
        <v>73</v>
      </c>
      <c r="J1" s="21" t="s">
        <v>4</v>
      </c>
      <c r="K1" s="21" t="s">
        <v>73</v>
      </c>
      <c r="M1" s="2"/>
      <c r="N1" s="2"/>
      <c r="O1" s="2"/>
    </row>
    <row r="2">
      <c r="A2" s="20" t="s">
        <v>6</v>
      </c>
      <c r="B2" s="23">
        <v>10004.0</v>
      </c>
      <c r="C2" s="21"/>
      <c r="J2" s="21" t="s">
        <v>6</v>
      </c>
      <c r="K2" s="23">
        <v>10004.0</v>
      </c>
      <c r="L2" s="21"/>
      <c r="M2" s="2"/>
      <c r="N2" s="2"/>
      <c r="O2" s="2"/>
    </row>
    <row r="3">
      <c r="J3" s="2"/>
      <c r="K3" s="2"/>
      <c r="L3" s="2"/>
      <c r="M3" s="2"/>
      <c r="N3" s="2"/>
      <c r="O3" s="2"/>
    </row>
    <row r="4">
      <c r="J4" s="2" t="s">
        <v>7</v>
      </c>
      <c r="K4" s="2" t="s">
        <v>8</v>
      </c>
      <c r="L4" s="2" t="s">
        <v>9</v>
      </c>
      <c r="M4" s="2" t="s">
        <v>10</v>
      </c>
      <c r="N4" s="2" t="s">
        <v>11</v>
      </c>
      <c r="O4" s="2" t="s">
        <v>12</v>
      </c>
    </row>
    <row r="5">
      <c r="J5" s="2" t="s">
        <v>74</v>
      </c>
      <c r="K5" s="2"/>
      <c r="L5" s="2"/>
      <c r="M5" s="2"/>
      <c r="N5" s="2"/>
      <c r="O5" s="2"/>
    </row>
    <row r="6">
      <c r="A6" s="24" t="s">
        <v>63</v>
      </c>
      <c r="B6" s="24" t="s">
        <v>14</v>
      </c>
      <c r="C6" s="24" t="s">
        <v>15</v>
      </c>
      <c r="D6" s="24" t="s">
        <v>16</v>
      </c>
      <c r="E6" s="24" t="s">
        <v>17</v>
      </c>
      <c r="F6" s="24" t="s">
        <v>18</v>
      </c>
      <c r="G6" s="24" t="s">
        <v>19</v>
      </c>
      <c r="H6" s="24" t="s">
        <v>20</v>
      </c>
      <c r="J6" s="2" t="s">
        <v>36</v>
      </c>
      <c r="K6" s="2" t="s">
        <v>22</v>
      </c>
      <c r="L6" s="2" t="s">
        <v>27</v>
      </c>
      <c r="M6" s="3">
        <v>0.0</v>
      </c>
      <c r="N6" s="5">
        <v>62.55</v>
      </c>
      <c r="O6" s="5">
        <f t="shared" ref="O6:O10" si="1">M6*N6</f>
        <v>0</v>
      </c>
    </row>
    <row r="7">
      <c r="A7" s="24" t="s">
        <v>74</v>
      </c>
      <c r="J7" s="2" t="s">
        <v>25</v>
      </c>
      <c r="K7" s="2" t="s">
        <v>26</v>
      </c>
      <c r="L7" s="2" t="s">
        <v>27</v>
      </c>
      <c r="M7" s="3">
        <v>50.0</v>
      </c>
      <c r="N7" s="5">
        <v>62.55</v>
      </c>
      <c r="O7" s="5">
        <f t="shared" si="1"/>
        <v>3127.5</v>
      </c>
    </row>
    <row r="8">
      <c r="A8" s="24" t="s">
        <v>27</v>
      </c>
      <c r="B8" s="7">
        <f>O7</f>
        <v>3127.5</v>
      </c>
      <c r="C8" s="8">
        <f>P52+P53</f>
        <v>0</v>
      </c>
      <c r="D8" s="7">
        <f t="shared" ref="D8:D9" si="2">B8+C8</f>
        <v>3127.5</v>
      </c>
      <c r="E8" s="8">
        <v>3127.5</v>
      </c>
      <c r="F8" s="7">
        <f t="shared" ref="F8:F9" si="3">D8-E8</f>
        <v>0</v>
      </c>
      <c r="G8" s="9">
        <f t="shared" ref="G8:G9" si="4">E8/D8</f>
        <v>1</v>
      </c>
      <c r="J8" s="2" t="s">
        <v>28</v>
      </c>
      <c r="K8" s="2" t="s">
        <v>29</v>
      </c>
      <c r="L8" s="2" t="s">
        <v>27</v>
      </c>
      <c r="M8" s="3">
        <v>0.0</v>
      </c>
      <c r="N8" s="5">
        <f>N7*1.5</f>
        <v>93.825</v>
      </c>
      <c r="O8" s="5">
        <f t="shared" si="1"/>
        <v>0</v>
      </c>
    </row>
    <row r="9">
      <c r="A9" s="24" t="s">
        <v>33</v>
      </c>
      <c r="B9" s="7">
        <f>O9+O10</f>
        <v>7500</v>
      </c>
      <c r="C9" s="8">
        <f>P54+P55</f>
        <v>0</v>
      </c>
      <c r="D9" s="7">
        <f t="shared" si="2"/>
        <v>7500</v>
      </c>
      <c r="E9" s="8">
        <v>7500.0</v>
      </c>
      <c r="F9" s="7">
        <f t="shared" si="3"/>
        <v>0</v>
      </c>
      <c r="G9" s="9">
        <f t="shared" si="4"/>
        <v>1</v>
      </c>
      <c r="J9" s="2" t="s">
        <v>31</v>
      </c>
      <c r="K9" s="2" t="s">
        <v>32</v>
      </c>
      <c r="L9" s="2" t="s">
        <v>33</v>
      </c>
      <c r="M9" s="3">
        <v>1.0</v>
      </c>
      <c r="N9" s="5">
        <v>5000.0</v>
      </c>
      <c r="O9" s="5">
        <f t="shared" si="1"/>
        <v>5000</v>
      </c>
    </row>
    <row r="10">
      <c r="B10" s="7"/>
      <c r="C10" s="7"/>
      <c r="D10" s="7"/>
      <c r="E10" s="7"/>
      <c r="G10" s="9"/>
      <c r="J10" s="2" t="s">
        <v>34</v>
      </c>
      <c r="K10" s="2" t="s">
        <v>32</v>
      </c>
      <c r="L10" s="2" t="s">
        <v>33</v>
      </c>
      <c r="M10" s="3">
        <v>1.0</v>
      </c>
      <c r="N10" s="5">
        <v>2500.0</v>
      </c>
      <c r="O10" s="5">
        <f t="shared" si="1"/>
        <v>2500</v>
      </c>
    </row>
    <row r="11">
      <c r="A11" s="24" t="s">
        <v>75</v>
      </c>
      <c r="B11" s="7"/>
      <c r="C11" s="7"/>
      <c r="D11" s="7"/>
      <c r="E11" s="7"/>
      <c r="G11" s="9"/>
      <c r="J11" s="2"/>
      <c r="K11" s="2"/>
      <c r="L11" s="2"/>
      <c r="M11" s="2"/>
      <c r="N11" s="6"/>
      <c r="O11" s="6"/>
    </row>
    <row r="12">
      <c r="A12" s="24" t="s">
        <v>27</v>
      </c>
      <c r="B12" s="7">
        <f>O14</f>
        <v>46912.5</v>
      </c>
      <c r="C12" s="8">
        <v>0.0</v>
      </c>
      <c r="D12" s="7">
        <f t="shared" ref="D12:D13" si="5">B12+C12</f>
        <v>46912.5</v>
      </c>
      <c r="E12" s="8">
        <v>0.0</v>
      </c>
      <c r="F12" s="7">
        <f t="shared" ref="F12:F13" si="6">D12-E12</f>
        <v>46912.5</v>
      </c>
      <c r="G12" s="9">
        <f t="shared" ref="G12:G13" si="7">E12/D12</f>
        <v>0</v>
      </c>
      <c r="J12" s="2" t="s">
        <v>75</v>
      </c>
      <c r="K12" s="2"/>
      <c r="L12" s="2"/>
      <c r="M12" s="2"/>
      <c r="N12" s="6"/>
      <c r="O12" s="6"/>
    </row>
    <row r="13">
      <c r="A13" s="24" t="s">
        <v>33</v>
      </c>
      <c r="B13" s="7">
        <f>O16+O17</f>
        <v>57500</v>
      </c>
      <c r="C13" s="8">
        <v>0.0</v>
      </c>
      <c r="D13" s="7">
        <f t="shared" si="5"/>
        <v>57500</v>
      </c>
      <c r="E13" s="8">
        <v>0.0</v>
      </c>
      <c r="F13" s="7">
        <f t="shared" si="6"/>
        <v>57500</v>
      </c>
      <c r="G13" s="9">
        <f t="shared" si="7"/>
        <v>0</v>
      </c>
      <c r="J13" s="2" t="s">
        <v>36</v>
      </c>
      <c r="K13" s="2" t="s">
        <v>22</v>
      </c>
      <c r="L13" s="2" t="s">
        <v>27</v>
      </c>
      <c r="M13" s="3">
        <v>0.0</v>
      </c>
      <c r="N13" s="5">
        <v>62.55</v>
      </c>
      <c r="O13" s="5">
        <f t="shared" ref="O13:O17" si="8">M13*N13</f>
        <v>0</v>
      </c>
    </row>
    <row r="14">
      <c r="B14" s="7"/>
      <c r="C14" s="7"/>
      <c r="D14" s="7"/>
      <c r="E14" s="7"/>
      <c r="G14" s="9"/>
      <c r="J14" s="2" t="s">
        <v>25</v>
      </c>
      <c r="K14" s="2" t="s">
        <v>26</v>
      </c>
      <c r="L14" s="2" t="s">
        <v>27</v>
      </c>
      <c r="M14" s="3">
        <v>750.0</v>
      </c>
      <c r="N14" s="5">
        <v>62.55</v>
      </c>
      <c r="O14" s="5">
        <f t="shared" si="8"/>
        <v>46912.5</v>
      </c>
    </row>
    <row r="15">
      <c r="A15" s="24" t="s">
        <v>76</v>
      </c>
      <c r="B15" s="7"/>
      <c r="C15" s="7"/>
      <c r="D15" s="7"/>
      <c r="E15" s="7"/>
      <c r="G15" s="9"/>
      <c r="J15" s="2" t="s">
        <v>28</v>
      </c>
      <c r="K15" s="2" t="s">
        <v>29</v>
      </c>
      <c r="L15" s="2" t="s">
        <v>27</v>
      </c>
      <c r="M15" s="3">
        <v>0.0</v>
      </c>
      <c r="N15" s="5">
        <f>62.55*1.5</f>
        <v>93.825</v>
      </c>
      <c r="O15" s="5">
        <f t="shared" si="8"/>
        <v>0</v>
      </c>
    </row>
    <row r="16">
      <c r="A16" s="24" t="s">
        <v>38</v>
      </c>
      <c r="B16" s="7">
        <f>O21</f>
        <v>18765</v>
      </c>
      <c r="C16" s="8">
        <v>0.0</v>
      </c>
      <c r="D16" s="7">
        <f t="shared" ref="D16:D17" si="9">B16+C16</f>
        <v>18765</v>
      </c>
      <c r="E16" s="8">
        <v>0.0</v>
      </c>
      <c r="F16" s="7">
        <f t="shared" ref="F16:F17" si="10">D16-E16</f>
        <v>18765</v>
      </c>
      <c r="G16" s="9">
        <f t="shared" ref="G16:G17" si="11">E16/D16</f>
        <v>0</v>
      </c>
      <c r="J16" s="2" t="s">
        <v>31</v>
      </c>
      <c r="K16" s="2" t="s">
        <v>32</v>
      </c>
      <c r="L16" s="2" t="s">
        <v>33</v>
      </c>
      <c r="M16" s="3">
        <v>10.0</v>
      </c>
      <c r="N16" s="5">
        <v>4500.0</v>
      </c>
      <c r="O16" s="5">
        <f t="shared" si="8"/>
        <v>45000</v>
      </c>
    </row>
    <row r="17">
      <c r="A17" s="24" t="s">
        <v>33</v>
      </c>
      <c r="B17" s="7">
        <f>O23+O24</f>
        <v>16000</v>
      </c>
      <c r="C17" s="8">
        <v>0.0</v>
      </c>
      <c r="D17" s="7">
        <f t="shared" si="9"/>
        <v>16000</v>
      </c>
      <c r="E17" s="8">
        <v>0.0</v>
      </c>
      <c r="F17" s="7">
        <f t="shared" si="10"/>
        <v>16000</v>
      </c>
      <c r="G17" s="9">
        <f t="shared" si="11"/>
        <v>0</v>
      </c>
      <c r="J17" s="2" t="s">
        <v>34</v>
      </c>
      <c r="K17" s="2" t="s">
        <v>32</v>
      </c>
      <c r="L17" s="2" t="s">
        <v>33</v>
      </c>
      <c r="M17" s="3">
        <v>5.0</v>
      </c>
      <c r="N17" s="5">
        <v>2500.0</v>
      </c>
      <c r="O17" s="5">
        <f t="shared" si="8"/>
        <v>12500</v>
      </c>
    </row>
    <row r="18">
      <c r="B18" s="7"/>
      <c r="C18" s="7"/>
      <c r="D18" s="7"/>
      <c r="E18" s="8">
        <v>0.0</v>
      </c>
      <c r="G18" s="9"/>
      <c r="J18" s="2"/>
      <c r="K18" s="2"/>
      <c r="L18" s="2"/>
      <c r="M18" s="2"/>
      <c r="N18" s="6"/>
      <c r="O18" s="6"/>
    </row>
    <row r="19">
      <c r="A19" s="24" t="s">
        <v>67</v>
      </c>
      <c r="B19" s="7"/>
      <c r="C19" s="7"/>
      <c r="D19" s="7"/>
      <c r="E19" s="7"/>
      <c r="G19" s="9"/>
      <c r="J19" s="2" t="s">
        <v>76</v>
      </c>
      <c r="K19" s="2"/>
      <c r="L19" s="2"/>
      <c r="M19" s="2"/>
      <c r="N19" s="6"/>
      <c r="O19" s="6"/>
    </row>
    <row r="20">
      <c r="A20" s="24" t="s">
        <v>38</v>
      </c>
      <c r="B20" s="7">
        <f>O28</f>
        <v>62550</v>
      </c>
      <c r="C20" s="8">
        <v>0.0</v>
      </c>
      <c r="D20" s="7">
        <f t="shared" ref="D20:D23" si="12">B20+C20</f>
        <v>62550</v>
      </c>
      <c r="E20" s="8">
        <v>0.0</v>
      </c>
      <c r="F20" s="7">
        <f t="shared" ref="F20:F23" si="13">D20-E20</f>
        <v>62550</v>
      </c>
      <c r="G20" s="9">
        <f t="shared" ref="G20:G23" si="14">E20/D20</f>
        <v>0</v>
      </c>
      <c r="J20" s="2" t="s">
        <v>36</v>
      </c>
      <c r="K20" s="2" t="s">
        <v>22</v>
      </c>
      <c r="L20" s="2" t="s">
        <v>27</v>
      </c>
      <c r="M20" s="3">
        <v>0.0</v>
      </c>
      <c r="N20" s="5">
        <v>62.55</v>
      </c>
      <c r="O20" s="5">
        <f t="shared" ref="O20:O24" si="15">M20*N20</f>
        <v>0</v>
      </c>
    </row>
    <row r="21">
      <c r="A21" s="24" t="s">
        <v>40</v>
      </c>
      <c r="B21" s="7">
        <f>O30</f>
        <v>65000</v>
      </c>
      <c r="C21" s="8">
        <v>0.0</v>
      </c>
      <c r="D21" s="7">
        <f t="shared" si="12"/>
        <v>65000</v>
      </c>
      <c r="E21" s="8">
        <v>0.0</v>
      </c>
      <c r="F21" s="7">
        <f t="shared" si="13"/>
        <v>65000</v>
      </c>
      <c r="G21" s="9">
        <f t="shared" si="14"/>
        <v>0</v>
      </c>
      <c r="J21" s="2" t="s">
        <v>25</v>
      </c>
      <c r="K21" s="2" t="s">
        <v>26</v>
      </c>
      <c r="L21" s="2" t="s">
        <v>27</v>
      </c>
      <c r="M21" s="3">
        <v>300.0</v>
      </c>
      <c r="N21" s="5">
        <v>62.55</v>
      </c>
      <c r="O21" s="5">
        <f t="shared" si="15"/>
        <v>18765</v>
      </c>
    </row>
    <row r="22">
      <c r="A22" s="24" t="s">
        <v>30</v>
      </c>
      <c r="B22" s="7">
        <f>O31+O33</f>
        <v>50000</v>
      </c>
      <c r="C22" s="8">
        <v>0.0</v>
      </c>
      <c r="D22" s="7">
        <f t="shared" si="12"/>
        <v>50000</v>
      </c>
      <c r="E22" s="8">
        <v>37000.0</v>
      </c>
      <c r="F22" s="7">
        <f t="shared" si="13"/>
        <v>13000</v>
      </c>
      <c r="G22" s="9">
        <f t="shared" si="14"/>
        <v>0.74</v>
      </c>
      <c r="J22" s="2" t="s">
        <v>28</v>
      </c>
      <c r="K22" s="2" t="s">
        <v>29</v>
      </c>
      <c r="L22" s="2" t="s">
        <v>27</v>
      </c>
      <c r="M22" s="3">
        <v>0.0</v>
      </c>
      <c r="N22" s="5">
        <f>62.55*1.5</f>
        <v>93.825</v>
      </c>
      <c r="O22" s="5">
        <f t="shared" si="15"/>
        <v>0</v>
      </c>
    </row>
    <row r="23">
      <c r="A23" s="24" t="s">
        <v>41</v>
      </c>
      <c r="B23" s="7">
        <f>O32</f>
        <v>4125</v>
      </c>
      <c r="C23" s="8">
        <v>0.0</v>
      </c>
      <c r="D23" s="7">
        <f t="shared" si="12"/>
        <v>4125</v>
      </c>
      <c r="E23" s="8">
        <v>0.0</v>
      </c>
      <c r="F23" s="7">
        <f t="shared" si="13"/>
        <v>4125</v>
      </c>
      <c r="G23" s="9">
        <f t="shared" si="14"/>
        <v>0</v>
      </c>
      <c r="J23" s="2" t="s">
        <v>31</v>
      </c>
      <c r="K23" s="2" t="s">
        <v>32</v>
      </c>
      <c r="L23" s="2" t="s">
        <v>33</v>
      </c>
      <c r="M23" s="3">
        <v>2.0</v>
      </c>
      <c r="N23" s="5">
        <v>5500.0</v>
      </c>
      <c r="O23" s="5">
        <f t="shared" si="15"/>
        <v>11000</v>
      </c>
    </row>
    <row r="24">
      <c r="B24" s="7"/>
      <c r="C24" s="7"/>
      <c r="D24" s="7"/>
      <c r="E24" s="7"/>
      <c r="G24" s="9"/>
      <c r="J24" s="2" t="s">
        <v>34</v>
      </c>
      <c r="K24" s="2" t="s">
        <v>32</v>
      </c>
      <c r="L24" s="2" t="s">
        <v>33</v>
      </c>
      <c r="M24" s="3">
        <v>2.0</v>
      </c>
      <c r="N24" s="5">
        <v>2500.0</v>
      </c>
      <c r="O24" s="5">
        <f t="shared" si="15"/>
        <v>5000</v>
      </c>
    </row>
    <row r="25">
      <c r="A25" s="24" t="s">
        <v>42</v>
      </c>
      <c r="B25" s="7">
        <f t="shared" ref="B25:C25" si="16">SUM(B8:B24)</f>
        <v>331480</v>
      </c>
      <c r="C25" s="7">
        <f t="shared" si="16"/>
        <v>0</v>
      </c>
      <c r="D25" s="7">
        <f>B25+C25</f>
        <v>331480</v>
      </c>
      <c r="E25" s="7">
        <f>SUM(E8:E24)</f>
        <v>47627.5</v>
      </c>
      <c r="F25" s="7">
        <f>D25-E25</f>
        <v>283852.5</v>
      </c>
      <c r="G25" s="9">
        <f>E25/D25</f>
        <v>0.1436813684</v>
      </c>
      <c r="J25" s="2"/>
      <c r="K25" s="2"/>
      <c r="L25" s="2"/>
      <c r="M25" s="2"/>
      <c r="N25" s="6"/>
      <c r="O25" s="6"/>
    </row>
    <row r="26">
      <c r="J26" s="2" t="s">
        <v>67</v>
      </c>
      <c r="K26" s="2"/>
      <c r="L26" s="2"/>
      <c r="M26" s="2"/>
      <c r="N26" s="6"/>
      <c r="O26" s="6"/>
    </row>
    <row r="27">
      <c r="J27" s="2" t="s">
        <v>36</v>
      </c>
      <c r="K27" s="2" t="s">
        <v>22</v>
      </c>
      <c r="L27" s="2" t="s">
        <v>27</v>
      </c>
      <c r="M27" s="3">
        <v>0.0</v>
      </c>
      <c r="N27" s="5">
        <v>62.55</v>
      </c>
      <c r="O27" s="5">
        <f t="shared" ref="O27:O33" si="17">M27*N27</f>
        <v>0</v>
      </c>
    </row>
    <row r="28">
      <c r="J28" s="2" t="s">
        <v>25</v>
      </c>
      <c r="K28" s="2" t="s">
        <v>26</v>
      </c>
      <c r="L28" s="2" t="s">
        <v>27</v>
      </c>
      <c r="M28" s="3">
        <v>1000.0</v>
      </c>
      <c r="N28" s="5">
        <v>62.55</v>
      </c>
      <c r="O28" s="5">
        <f t="shared" si="17"/>
        <v>62550</v>
      </c>
    </row>
    <row r="29">
      <c r="J29" s="2" t="s">
        <v>28</v>
      </c>
      <c r="K29" s="2" t="s">
        <v>29</v>
      </c>
      <c r="L29" s="2" t="s">
        <v>27</v>
      </c>
      <c r="M29" s="3">
        <v>0.0</v>
      </c>
      <c r="N29" s="5">
        <f>62.55*1.5</f>
        <v>93.825</v>
      </c>
      <c r="O29" s="5">
        <f t="shared" si="17"/>
        <v>0</v>
      </c>
    </row>
    <row r="30">
      <c r="J30" s="2" t="s">
        <v>43</v>
      </c>
      <c r="K30" s="2" t="s">
        <v>44</v>
      </c>
      <c r="L30" s="2" t="s">
        <v>33</v>
      </c>
      <c r="M30" s="3">
        <v>10.0</v>
      </c>
      <c r="N30" s="5">
        <v>6500.0</v>
      </c>
      <c r="O30" s="5">
        <f t="shared" si="17"/>
        <v>65000</v>
      </c>
    </row>
    <row r="31">
      <c r="J31" s="2" t="s">
        <v>45</v>
      </c>
      <c r="K31" s="2" t="s">
        <v>46</v>
      </c>
      <c r="L31" s="2" t="s">
        <v>30</v>
      </c>
      <c r="M31" s="3">
        <v>1.0</v>
      </c>
      <c r="N31" s="5">
        <v>35000.0</v>
      </c>
      <c r="O31" s="5">
        <f t="shared" si="17"/>
        <v>35000</v>
      </c>
    </row>
    <row r="32">
      <c r="J32" s="2" t="s">
        <v>47</v>
      </c>
      <c r="K32" s="2" t="s">
        <v>48</v>
      </c>
      <c r="L32" s="2" t="s">
        <v>41</v>
      </c>
      <c r="M32" s="3">
        <v>5.0</v>
      </c>
      <c r="N32" s="5">
        <v>825.0</v>
      </c>
      <c r="O32" s="5">
        <f t="shared" si="17"/>
        <v>4125</v>
      </c>
    </row>
    <row r="33">
      <c r="J33" s="2" t="s">
        <v>71</v>
      </c>
      <c r="K33" s="2" t="s">
        <v>46</v>
      </c>
      <c r="L33" s="2" t="s">
        <v>30</v>
      </c>
      <c r="M33" s="3">
        <v>1.0</v>
      </c>
      <c r="N33" s="5">
        <v>15000.0</v>
      </c>
      <c r="O33" s="5">
        <f t="shared" si="17"/>
        <v>15000</v>
      </c>
    </row>
    <row r="34">
      <c r="J34" s="2"/>
      <c r="K34" s="2"/>
      <c r="L34" s="2"/>
      <c r="M34" s="2"/>
      <c r="N34" s="6"/>
      <c r="O34" s="6"/>
    </row>
    <row r="35">
      <c r="J35" s="2" t="s">
        <v>49</v>
      </c>
      <c r="K35" s="2"/>
      <c r="L35" s="2"/>
      <c r="M35" s="3">
        <f>M6+M7+M8+M13+M14+M15+M20+M21+M22+M27+M28+M29</f>
        <v>2100</v>
      </c>
      <c r="N35" s="6"/>
      <c r="O35" s="6"/>
    </row>
    <row r="36">
      <c r="J36" s="2"/>
      <c r="K36" s="2"/>
      <c r="L36" s="2"/>
      <c r="M36" s="2"/>
      <c r="N36" s="6"/>
      <c r="O36" s="6"/>
    </row>
    <row r="37">
      <c r="J37" s="2" t="s">
        <v>50</v>
      </c>
      <c r="K37" s="2"/>
      <c r="L37" s="2"/>
      <c r="M37" s="2"/>
      <c r="N37" s="2"/>
      <c r="O37" s="5">
        <f>SUM(O6:O36)</f>
        <v>331480</v>
      </c>
    </row>
    <row r="38">
      <c r="J38" s="2" t="s">
        <v>51</v>
      </c>
      <c r="K38" s="2"/>
      <c r="L38" s="2"/>
      <c r="M38" s="2"/>
      <c r="N38" s="28">
        <v>0.2</v>
      </c>
      <c r="O38" s="5">
        <f>O37*N38</f>
        <v>66296</v>
      </c>
    </row>
    <row r="39">
      <c r="J39" s="2" t="s">
        <v>52</v>
      </c>
      <c r="K39" s="2"/>
      <c r="L39" s="2"/>
      <c r="M39" s="2"/>
      <c r="N39" s="2"/>
      <c r="O39" s="5">
        <f>O37+O38</f>
        <v>397776</v>
      </c>
    </row>
  </sheetData>
  <mergeCells count="2">
    <mergeCell ref="B1:C1"/>
    <mergeCell ref="K1:L1"/>
  </mergeCells>
  <drawing r:id="rId1"/>
</worksheet>
</file>